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heckCompatibility="1" defaultThemeVersion="124226"/>
  <mc:AlternateContent xmlns:mc="http://schemas.openxmlformats.org/markup-compatibility/2006">
    <mc:Choice Requires="x15">
      <x15ac:absPath xmlns:x15ac="http://schemas.microsoft.com/office/spreadsheetml/2010/11/ac" url="https://jtzfamily-my.sharepoint.com/personal/innocent_jtmi_co_za/Documents/Documents/JTMI/2020/PROJECTS/Projects/9. Moses Kotane/12.0 Tender Documents/12.4 Tender Document/Goedehoop/"/>
    </mc:Choice>
  </mc:AlternateContent>
  <xr:revisionPtr revIDLastSave="99" documentId="8_{34562F0C-8927-4B72-89CE-DD9A8B941C83}" xr6:coauthVersionLast="47" xr6:coauthVersionMax="47" xr10:uidLastSave="{E1D5FD85-EA4F-4CCD-8429-24811CB006B5}"/>
  <bookViews>
    <workbookView xWindow="-108" yWindow="-108" windowWidth="23256" windowHeight="12456" tabRatio="639" firstSheet="2" activeTab="6" xr2:uid="{00000000-000D-0000-FFFF-FFFF00000000}"/>
  </bookViews>
  <sheets>
    <sheet name="PnGs" sheetId="1" r:id="rId1"/>
    <sheet name="Site Clearance" sheetId="19" r:id="rId2"/>
    <sheet name="EARTHWORKS" sheetId="21" r:id="rId3"/>
    <sheet name="Gabions" sheetId="23" r:id="rId4"/>
    <sheet name="Stormwater Drainage" sheetId="24" r:id="rId5"/>
    <sheet name="8-STRUCTURED TRAINING" sheetId="25" r:id="rId6"/>
    <sheet name="PHASE 3_SUMMARY" sheetId="4" r:id="rId7"/>
  </sheets>
  <externalReferences>
    <externalReference r:id="rId8"/>
    <externalReference r:id="rId9"/>
    <externalReference r:id="rId10"/>
    <externalReference r:id="rId11"/>
  </externalReferences>
  <definedNames>
    <definedName name="_____________SEC1200" localSheetId="5">#REF!</definedName>
    <definedName name="_____________SEC1200">#REF!</definedName>
    <definedName name="___________SEC1200" localSheetId="5">#REF!</definedName>
    <definedName name="___________SEC1200">#REF!</definedName>
    <definedName name="_________SEC1200">#REF!</definedName>
    <definedName name="_______SEC1200">#REF!</definedName>
    <definedName name="______SEC1200">#REF!</definedName>
    <definedName name="_____SEC1200">#REF!</definedName>
    <definedName name="____SEC1200">#REF!</definedName>
    <definedName name="___SEC1200">#REF!</definedName>
    <definedName name="__IntlFixup" hidden="1">TRUE</definedName>
    <definedName name="__SEC1200">#REF!</definedName>
    <definedName name="__tax1">#REF!</definedName>
    <definedName name="__tax2">#REF!</definedName>
    <definedName name="__tax3">#REF!</definedName>
    <definedName name="__tax4">#REF!</definedName>
    <definedName name="_Parse_Out" hidden="1">#REF!</definedName>
    <definedName name="_SEC1200">#REF!</definedName>
    <definedName name="_tax1">#REF!</definedName>
    <definedName name="_tax2">#REF!</definedName>
    <definedName name="_tax3">#REF!</definedName>
    <definedName name="_tax4">#REF!</definedName>
    <definedName name="A">#REF!</definedName>
    <definedName name="A_11">#REF!</definedName>
    <definedName name="A_2">#REF!</definedName>
    <definedName name="A_8">'[1]50 kl'!#REF!</definedName>
    <definedName name="banzieast">#REF!</definedName>
    <definedName name="banzieast_11">#REF!</definedName>
    <definedName name="banzieast_2">#REF!</definedName>
    <definedName name="banzieasthh">#REF!</definedName>
    <definedName name="banzieasthh_11">#REF!</definedName>
    <definedName name="banzieasthh_2">#REF!</definedName>
    <definedName name="Bedding">#REF!</definedName>
    <definedName name="Bedding_11">#REF!</definedName>
    <definedName name="Bedding_2">#REF!</definedName>
    <definedName name="boxes">#REF!</definedName>
    <definedName name="button_area_1">#REF!</definedName>
    <definedName name="carol">#REF!</definedName>
    <definedName name="CC">'[2]Customize Your Invoice'!$G$22:$G$25</definedName>
    <definedName name="CCT">#REF!</definedName>
    <definedName name="cdk">#REF!</definedName>
    <definedName name="celltips_area">#REF!</definedName>
    <definedName name="Concrete">#REF!</definedName>
    <definedName name="Concrete_11">#REF!</definedName>
    <definedName name="Concrete_2">#REF!</definedName>
    <definedName name="Corrosion">#REF!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flt1">'[2]Customize Your Invoice'!$E$22</definedName>
    <definedName name="dflt4">'[2]Customize Your Invoice'!$E$26</definedName>
    <definedName name="dflt5">'[2]Customize Your Invoice'!$E$27</definedName>
    <definedName name="dflt6">'[2]Customize Your Invoice'!$D$28</definedName>
    <definedName name="display_area_2">#REF!</definedName>
    <definedName name="Earthworks">#REF!</definedName>
    <definedName name="Earthworks_11">#REF!</definedName>
    <definedName name="Earthworks_2">#REF!</definedName>
    <definedName name="Evaluation">#REF!</definedName>
    <definedName name="Excel_BuiltIn__FilterDatabase_2">#REF!</definedName>
    <definedName name="Excel_BuiltIn_Print_Titles_8">'[1]50 kl'!#REF!</definedName>
    <definedName name="Gabion">#REF!</definedName>
    <definedName name="Gabion_11">#REF!</definedName>
    <definedName name="Gabion_2">#REF!</definedName>
    <definedName name="hani">#REF!</definedName>
    <definedName name="hani_11">#REF!</definedName>
    <definedName name="hani_2">#REF!</definedName>
    <definedName name="hanihh">#REF!</definedName>
    <definedName name="hanihh_11">#REF!</definedName>
    <definedName name="hanihh_2">#REF!</definedName>
    <definedName name="henry">#REF!</definedName>
    <definedName name="hoite">#REF!</definedName>
    <definedName name="hoitehh">#REF!</definedName>
    <definedName name="Items_01">#REF!</definedName>
    <definedName name="Items_01_11">#REF!</definedName>
    <definedName name="Items_01_2">#REF!</definedName>
    <definedName name="mainscost">[3]Mains!$D$24</definedName>
    <definedName name="mainslenghtlargell">[3]Mains!$F$25</definedName>
    <definedName name="mainslenghtsmall">[3]Mains!$F$26</definedName>
    <definedName name="NO">#REF!</definedName>
    <definedName name="NQABARA">#REF!</definedName>
    <definedName name="NQABARA_11">#REF!</definedName>
    <definedName name="NQABARA_2">#REF!</definedName>
    <definedName name="PandG">#REF!</definedName>
    <definedName name="PandG_11">#REF!</definedName>
    <definedName name="PandG_2">#REF!</definedName>
    <definedName name="Pipes">#REF!</definedName>
    <definedName name="Pipes_11">#REF!</definedName>
    <definedName name="Pipes_2">#REF!</definedName>
    <definedName name="PIPES1">#REF!</definedName>
    <definedName name="_xlnm.Print_Area" localSheetId="5">'8-STRUCTURED TRAINING'!$A$1:$G$57</definedName>
    <definedName name="_xlnm.Print_Area" localSheetId="2">EARTHWORKS!$A$1:$H$120</definedName>
    <definedName name="_xlnm.Print_Area" localSheetId="3">Gabions!$A$1:$H$87</definedName>
    <definedName name="_xlnm.Print_Area" localSheetId="6">'PHASE 3_SUMMARY'!$A$1:$D$17</definedName>
    <definedName name="_xlnm.Print_Area" localSheetId="0">PnGs!$A$1:$H$212</definedName>
    <definedName name="_xlnm.Print_Area" localSheetId="1">'Site Clearance'!$A$1:$H$32</definedName>
    <definedName name="_xlnm.Print_Area" localSheetId="4">'Stormwater Drainage'!$A$1:$H$117</definedName>
    <definedName name="_xlnm.Print_Titles" localSheetId="2">EARTHWORKS!$1:$2</definedName>
    <definedName name="_xlnm.Print_Titles" localSheetId="3">Gabions!$1:$2</definedName>
    <definedName name="_xlnm.Print_Titles" localSheetId="0">PnGs!$1:$2</definedName>
    <definedName name="_xlnm.Print_Titles" localSheetId="1">'Site Clearance'!$1:$2</definedName>
    <definedName name="_xlnm.Print_Titles" localSheetId="4">'Stormwater Drainage'!$1:$2</definedName>
    <definedName name="_xlnm.Print_Titles">#REF!</definedName>
    <definedName name="Pumps">#REF!</definedName>
    <definedName name="Pumps_11">#REF!</definedName>
    <definedName name="Pumps_2">#REF!</definedName>
    <definedName name="PUMPS1">#REF!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r">#REF!</definedName>
    <definedName name="shgjgs">#REF!</definedName>
    <definedName name="snuf">#REF!</definedName>
    <definedName name="staff">[4]quantities!#REF!</definedName>
    <definedName name="staff_11">[4]quantities!#REF!</definedName>
    <definedName name="staff_2">[4]quantities!#REF!</definedName>
    <definedName name="Tasks">#REF!</definedName>
    <definedName name="Tender">#REF!</definedName>
    <definedName name="tnder">#REF!</definedName>
    <definedName name="TOT">#REF!</definedName>
    <definedName name="Trenches">#REF!</definedName>
    <definedName name="Trenches_11">#REF!</definedName>
    <definedName name="Trenches_2">#REF!</definedName>
    <definedName name="tt" hidden="1">#REF!</definedName>
    <definedName name="vital5">'[2]Customize Your Invoice'!$E$15</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1" i="24"/>
  <c r="A1" i="23"/>
  <c r="A1" i="21"/>
  <c r="A1" i="19"/>
  <c r="H95" i="1" l="1"/>
  <c r="H91" i="1"/>
  <c r="H144" i="1"/>
  <c r="G136" i="1"/>
  <c r="G138" i="1"/>
  <c r="F146" i="1" s="1"/>
  <c r="G142" i="1"/>
  <c r="B9" i="4"/>
  <c r="G10" i="25"/>
  <c r="G8" i="25"/>
  <c r="G6" i="25"/>
  <c r="F7" i="19"/>
  <c r="F46" i="21"/>
  <c r="F18" i="21"/>
  <c r="F40" i="23"/>
  <c r="F35" i="23"/>
  <c r="F29" i="23"/>
  <c r="F27" i="23"/>
  <c r="F25" i="23"/>
  <c r="F15" i="23"/>
  <c r="F19" i="23"/>
  <c r="F9" i="23"/>
  <c r="F60" i="21"/>
  <c r="F52" i="21"/>
  <c r="F8" i="21"/>
  <c r="F12" i="21"/>
  <c r="F18" i="19"/>
  <c r="F8" i="19"/>
  <c r="E12" i="25" l="1"/>
  <c r="F54" i="21"/>
  <c r="H29" i="24" l="1"/>
  <c r="F31" i="21"/>
  <c r="F29" i="21"/>
  <c r="H28" i="1" l="1"/>
  <c r="F64" i="21" l="1"/>
  <c r="F66" i="21" l="1"/>
  <c r="H140" i="1" l="1"/>
  <c r="H83" i="1" l="1"/>
  <c r="H85" i="1"/>
  <c r="H142" i="1" l="1"/>
  <c r="H136" i="1" l="1"/>
  <c r="H138" i="1"/>
  <c r="F29" i="24" l="1"/>
  <c r="H152" i="1" l="1"/>
  <c r="F154" i="1" s="1"/>
  <c r="H109" i="24" l="1"/>
  <c r="H93" i="24"/>
  <c r="H67" i="24"/>
  <c r="H66" i="24"/>
  <c r="H61" i="24"/>
  <c r="H6" i="24"/>
  <c r="H5" i="24"/>
  <c r="H4" i="24"/>
  <c r="H73" i="23"/>
  <c r="H72" i="23"/>
  <c r="H71" i="23"/>
  <c r="H70" i="23"/>
  <c r="H65" i="23"/>
  <c r="H112" i="21"/>
  <c r="H96" i="21"/>
  <c r="H75" i="21"/>
  <c r="H74" i="21"/>
  <c r="H73" i="21"/>
  <c r="H68" i="21"/>
  <c r="H6" i="21"/>
  <c r="H5" i="21"/>
  <c r="H4" i="21"/>
  <c r="H6" i="19"/>
  <c r="H4" i="19"/>
  <c r="H135" i="1" l="1"/>
  <c r="H134" i="1"/>
  <c r="H104" i="1"/>
  <c r="H6" i="1"/>
  <c r="H5" i="1"/>
  <c r="H4" i="1"/>
  <c r="H39" i="1" l="1"/>
  <c r="H80" i="1" l="1"/>
  <c r="H81" i="1" s="1"/>
  <c r="H163" i="1" s="1"/>
  <c r="H2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4" authorId="0" shapeId="0" xr:uid="{00000000-0006-0000-0100-000001000000}">
      <text>
        <r>
          <rPr>
            <b/>
            <sz val="9"/>
            <color indexed="81"/>
            <rFont val="Tahoma"/>
            <family val="2"/>
          </rPr>
          <t>user:</t>
        </r>
        <r>
          <rPr>
            <sz val="9"/>
            <color indexed="81"/>
            <rFont val="Tahoma"/>
            <family val="2"/>
          </rPr>
          <t xml:space="preserve">
Add to the following clause</t>
        </r>
      </text>
    </comment>
    <comment ref="B29" authorId="0" shapeId="0" xr:uid="{00000000-0006-0000-0100-000002000000}">
      <text>
        <r>
          <rPr>
            <b/>
            <sz val="9"/>
            <color indexed="81"/>
            <rFont val="Tahoma"/>
            <family val="2"/>
          </rPr>
          <t>user:</t>
        </r>
        <r>
          <rPr>
            <sz val="9"/>
            <color indexed="81"/>
            <rFont val="Tahoma"/>
            <family val="2"/>
          </rPr>
          <t xml:space="preserve">
Add to the following clause</t>
        </r>
      </text>
    </comment>
  </commentList>
</comments>
</file>

<file path=xl/sharedStrings.xml><?xml version="1.0" encoding="utf-8"?>
<sst xmlns="http://schemas.openxmlformats.org/spreadsheetml/2006/main" count="873" uniqueCount="544">
  <si>
    <t>Sum</t>
  </si>
  <si>
    <t>A.1</t>
  </si>
  <si>
    <t>8.3.3</t>
  </si>
  <si>
    <t>%</t>
  </si>
  <si>
    <t>8.3.5</t>
  </si>
  <si>
    <t>Stormwater Drainage</t>
  </si>
  <si>
    <t>8.4.2</t>
  </si>
  <si>
    <t>8.5</t>
  </si>
  <si>
    <t>8.4.1</t>
  </si>
  <si>
    <t>Mactex N20.2 (Non-woven geotextible manufactured with polyester continious filament fibres assebled by a needed punched treatment)</t>
  </si>
  <si>
    <t>Gabions</t>
  </si>
  <si>
    <t>LIC</t>
  </si>
  <si>
    <r>
      <rPr>
        <b/>
        <sz val="10"/>
        <rFont val="Arial"/>
        <family val="2"/>
      </rPr>
      <t>ITEM
NO</t>
    </r>
  </si>
  <si>
    <r>
      <rPr>
        <b/>
        <sz val="10"/>
        <rFont val="Arial"/>
        <family val="2"/>
      </rPr>
      <t>PAYMENT
CLAUSE</t>
    </r>
  </si>
  <si>
    <t>DESCRIPTION</t>
  </si>
  <si>
    <t>UNIT</t>
  </si>
  <si>
    <t>QTY</t>
  </si>
  <si>
    <t>RATE</t>
  </si>
  <si>
    <t>AMOUNT</t>
  </si>
  <si>
    <t>8.3.1</t>
  </si>
  <si>
    <t>8.3.2.1</t>
  </si>
  <si>
    <t>No.</t>
  </si>
  <si>
    <t>8.3.2.2</t>
  </si>
  <si>
    <t>8.3.4</t>
  </si>
  <si>
    <r>
      <rPr>
        <b/>
        <sz val="10"/>
        <rFont val="Arial"/>
        <family val="2"/>
      </rPr>
      <t>SUB-TOTAL</t>
    </r>
    <r>
      <rPr>
        <sz val="10"/>
        <rFont val="Arial"/>
        <family val="2"/>
      </rPr>
      <t xml:space="preserve"> </t>
    </r>
    <r>
      <rPr>
        <b/>
        <sz val="10"/>
        <rFont val="Arial"/>
        <family val="2"/>
      </rPr>
      <t>CARRIED</t>
    </r>
    <r>
      <rPr>
        <sz val="10"/>
        <rFont val="Arial"/>
        <family val="2"/>
      </rPr>
      <t xml:space="preserve"> </t>
    </r>
    <r>
      <rPr>
        <b/>
        <sz val="10"/>
        <rFont val="Arial"/>
        <family val="2"/>
      </rPr>
      <t>FORWARD</t>
    </r>
  </si>
  <si>
    <r>
      <rPr>
        <i/>
        <sz val="10"/>
        <rFont val="Arial"/>
        <family val="2"/>
      </rPr>
      <t>brought</t>
    </r>
    <r>
      <rPr>
        <sz val="10"/>
        <rFont val="Arial"/>
        <family val="2"/>
      </rPr>
      <t xml:space="preserve"> </t>
    </r>
    <r>
      <rPr>
        <i/>
        <sz val="10"/>
        <rFont val="Arial"/>
        <family val="2"/>
      </rPr>
      <t>forward</t>
    </r>
  </si>
  <si>
    <t>8.4.2.2</t>
  </si>
  <si>
    <t>SANS 1200A</t>
  </si>
  <si>
    <r>
      <rPr>
        <b/>
        <u/>
        <sz val="10"/>
        <rFont val="Arial"/>
        <family val="2"/>
      </rPr>
      <t>SECTION</t>
    </r>
    <r>
      <rPr>
        <u/>
        <sz val="10"/>
        <rFont val="Arial"/>
        <family val="2"/>
      </rPr>
      <t> </t>
    </r>
    <r>
      <rPr>
        <b/>
        <u/>
        <sz val="10"/>
        <rFont val="Arial"/>
        <family val="2"/>
      </rPr>
      <t>A:</t>
    </r>
    <r>
      <rPr>
        <u/>
        <sz val="10"/>
        <rFont val="Arial"/>
        <family val="2"/>
      </rPr>
      <t> </t>
    </r>
    <r>
      <rPr>
        <b/>
        <u/>
        <sz val="10"/>
        <rFont val="Arial"/>
        <family val="2"/>
      </rPr>
      <t>PRELIMINARY</t>
    </r>
    <r>
      <rPr>
        <u/>
        <sz val="10"/>
        <rFont val="Arial"/>
        <family val="2"/>
      </rPr>
      <t> </t>
    </r>
    <r>
      <rPr>
        <b/>
        <u/>
        <sz val="10"/>
        <rFont val="Arial"/>
        <family val="2"/>
      </rPr>
      <t>&amp;</t>
    </r>
    <r>
      <rPr>
        <u/>
        <sz val="10"/>
        <rFont val="Arial"/>
        <family val="2"/>
      </rPr>
      <t> </t>
    </r>
    <r>
      <rPr>
        <b/>
        <u/>
        <sz val="10"/>
        <rFont val="Arial"/>
        <family val="2"/>
      </rPr>
      <t>GENERAL</t>
    </r>
  </si>
  <si>
    <t>A.1.1</t>
  </si>
  <si>
    <t>8.2.1 and 8.3</t>
  </si>
  <si>
    <t>FIXED-CHARGE ITEMS</t>
  </si>
  <si>
    <t>Contractual Requirements</t>
  </si>
  <si>
    <t xml:space="preserve"> Sum</t>
  </si>
  <si>
    <t>PSA 8.3.5</t>
  </si>
  <si>
    <t xml:space="preserve"> For compliance with Health and Safety Act 2003 and Construction Regulations 2014 and the Health and Safety Specification</t>
  </si>
  <si>
    <t>PSA 8.3.6</t>
  </si>
  <si>
    <t>For compliance with the National Environmental Management Act 1998 and the Environmental Management Plan</t>
  </si>
  <si>
    <t>Submission of the Environmental Management Plan(PES SPEC)</t>
  </si>
  <si>
    <t>Submission of Quality Control and Quality Assurance File(OHS SPEC)</t>
  </si>
  <si>
    <t/>
  </si>
  <si>
    <t>8.3.2</t>
  </si>
  <si>
    <t>Establish Facilities on the Site :</t>
  </si>
  <si>
    <t>Facilities for Engineer (SANS 1200 AB)</t>
  </si>
  <si>
    <t>a) Furnished Office (PSAB 3.2)</t>
  </si>
  <si>
    <t>b) Nameboards</t>
  </si>
  <si>
    <t>c) Telephone</t>
  </si>
  <si>
    <t>PSAB 8.3.2.1</t>
  </si>
  <si>
    <t>d) Carports</t>
  </si>
  <si>
    <t>Facilities for Contractor</t>
  </si>
  <si>
    <t>a) Offices and storage sheds</t>
  </si>
  <si>
    <t>b) Workshops</t>
  </si>
  <si>
    <t>e) Ablution and latrine facilities</t>
  </si>
  <si>
    <t>f) Tools and equipment</t>
  </si>
  <si>
    <t>g) Water supplies, electric power and communications</t>
  </si>
  <si>
    <t>h) Dealing with water (Subclause 5.5)</t>
  </si>
  <si>
    <t>i) Access (Subclause 5.8)</t>
  </si>
  <si>
    <t>j) Plant</t>
  </si>
  <si>
    <t>Other fixed-charge obligations</t>
  </si>
  <si>
    <t>Remove Engineer's and Contractor's Site establishment on completion</t>
  </si>
  <si>
    <t>A.1.2</t>
  </si>
  <si>
    <t>8.2.2 and 8.4</t>
  </si>
  <si>
    <t>TIME-RELATED ITEMS</t>
  </si>
  <si>
    <t>PSA 8.4.6</t>
  </si>
  <si>
    <t>PSA 8.4.7</t>
  </si>
  <si>
    <t>Operate and maintain facilities on the Site:</t>
  </si>
  <si>
    <t>SANS 1200 AB</t>
  </si>
  <si>
    <t>Facilities for Engineer for duration of construction (SABS 1200 AB)</t>
  </si>
  <si>
    <t>PSAB 8.4.2.1</t>
  </si>
  <si>
    <t>Facilities for Contractor for duration of construction, except where otherwise stated</t>
  </si>
  <si>
    <t>8.4.3</t>
  </si>
  <si>
    <t>Supervision</t>
  </si>
  <si>
    <t>8.4.4</t>
  </si>
  <si>
    <t>Company and head office overhead costs</t>
  </si>
  <si>
    <t>8.4.5</t>
  </si>
  <si>
    <t>Other time-related obligations personnel</t>
  </si>
  <si>
    <t>Provision of Security Personnel</t>
  </si>
  <si>
    <t>Provision of full-time construction safety officer(OHS SPEC)</t>
  </si>
  <si>
    <t>A.1.4</t>
  </si>
  <si>
    <t>SUMS STATED PROVISIONALLY BY ENGINEER</t>
  </si>
  <si>
    <t>Testing carried out by commercial laboratories</t>
  </si>
  <si>
    <t>Prov Sum</t>
  </si>
  <si>
    <t>8.6</t>
  </si>
  <si>
    <t>PRIME COST ITEMS</t>
  </si>
  <si>
    <t>PSA 8.6(e)</t>
  </si>
  <si>
    <t>Allowance Community Liaison Officer (CLO) &amp; Steering Committee Members (SCM’s)</t>
  </si>
  <si>
    <t>A.1.3</t>
  </si>
  <si>
    <t>A.1.5</t>
  </si>
  <si>
    <t>A.1.6</t>
  </si>
  <si>
    <t>A.1.6.1</t>
  </si>
  <si>
    <t>A.1.6.2</t>
  </si>
  <si>
    <t>A.1.6.3</t>
  </si>
  <si>
    <t>A.1.6.4</t>
  </si>
  <si>
    <t>A.1.6.5</t>
  </si>
  <si>
    <t>A.1.6.6</t>
  </si>
  <si>
    <t>A.1.6.7</t>
  </si>
  <si>
    <t>A.1.6.8</t>
  </si>
  <si>
    <t>A.1.6.9</t>
  </si>
  <si>
    <t>A.1.6.10</t>
  </si>
  <si>
    <t>A.1.6.11</t>
  </si>
  <si>
    <t>A.1.6.12</t>
  </si>
  <si>
    <t>A.1.6.13</t>
  </si>
  <si>
    <t>A.1.6.14</t>
  </si>
  <si>
    <t>A.1.6.15</t>
  </si>
  <si>
    <t>A.1.6.16</t>
  </si>
  <si>
    <t>A.1.6.17</t>
  </si>
  <si>
    <t>A.1.6.18</t>
  </si>
  <si>
    <t>A.2</t>
  </si>
  <si>
    <t>A.2.1</t>
  </si>
  <si>
    <t>A.2.2</t>
  </si>
  <si>
    <t>A.2.3</t>
  </si>
  <si>
    <t>A.2.4</t>
  </si>
  <si>
    <t>A.2.4.1</t>
  </si>
  <si>
    <t>A.2.4.2</t>
  </si>
  <si>
    <t>A.2.4.3</t>
  </si>
  <si>
    <t>A.2.4.4</t>
  </si>
  <si>
    <t>A.2.4.5</t>
  </si>
  <si>
    <t>A.2.4.6</t>
  </si>
  <si>
    <t>A.2.4.7</t>
  </si>
  <si>
    <t>A.2.4.8</t>
  </si>
  <si>
    <t>A.2.4.9</t>
  </si>
  <si>
    <t>A.2.4.10</t>
  </si>
  <si>
    <t>A.2.4.11</t>
  </si>
  <si>
    <t>A.2.4.12</t>
  </si>
  <si>
    <t>A.2.4.13</t>
  </si>
  <si>
    <t>A.2.4.14</t>
  </si>
  <si>
    <t>A.2.4.15</t>
  </si>
  <si>
    <t>A.2.4.16</t>
  </si>
  <si>
    <t>A.2.4.17</t>
  </si>
  <si>
    <t>A.2.4.18</t>
  </si>
  <si>
    <t>A.2.4.19</t>
  </si>
  <si>
    <t>A.2.4.20</t>
  </si>
  <si>
    <t>A.3</t>
  </si>
  <si>
    <t>A.3.1</t>
  </si>
  <si>
    <t>A.3.2</t>
  </si>
  <si>
    <t>A.4</t>
  </si>
  <si>
    <t>A.4.1</t>
  </si>
  <si>
    <t>A.4.2</t>
  </si>
  <si>
    <r>
      <rPr>
        <b/>
        <sz val="10"/>
        <rFont val="Arial"/>
        <family val="2"/>
      </rPr>
      <t>TOTAL</t>
    </r>
    <r>
      <rPr>
        <sz val="10"/>
        <rFont val="Arial"/>
        <family val="2"/>
      </rPr>
      <t xml:space="preserve"> </t>
    </r>
    <r>
      <rPr>
        <b/>
        <sz val="10"/>
        <rFont val="Arial"/>
        <family val="2"/>
      </rPr>
      <t>CARRIED</t>
    </r>
    <r>
      <rPr>
        <sz val="10"/>
        <rFont val="Arial"/>
        <family val="2"/>
      </rPr>
      <t xml:space="preserve"> </t>
    </r>
    <r>
      <rPr>
        <b/>
        <sz val="10"/>
        <rFont val="Arial"/>
        <family val="2"/>
      </rPr>
      <t>FORWARD TO SUMMARY</t>
    </r>
  </si>
  <si>
    <t>8.2.1</t>
  </si>
  <si>
    <t>ha</t>
  </si>
  <si>
    <t>8.2.3</t>
  </si>
  <si>
    <r>
      <rPr>
        <sz val="10"/>
        <rFont val="Arial"/>
        <family val="2"/>
      </rPr>
      <t>8.3.2 (a)</t>
    </r>
  </si>
  <si>
    <r>
      <rPr>
        <sz val="10"/>
        <rFont val="Arial"/>
        <family val="2"/>
      </rPr>
      <t>Treatment of road-bed</t>
    </r>
  </si>
  <si>
    <r>
      <rPr>
        <sz val="10"/>
        <rFont val="Arial"/>
        <family val="2"/>
      </rPr>
      <t>8.3.3 a)</t>
    </r>
  </si>
  <si>
    <r>
      <rPr>
        <sz val="10"/>
        <rFont val="Arial"/>
        <family val="2"/>
      </rPr>
      <t>Road-bed preparation and compaction of material to</t>
    </r>
  </si>
  <si>
    <r>
      <rPr>
        <sz val="10"/>
        <rFont val="Arial"/>
        <family val="2"/>
      </rPr>
      <t>Cut to fill</t>
    </r>
  </si>
  <si>
    <t>8.3.7</t>
  </si>
  <si>
    <t xml:space="preserve">Cut to spoil </t>
  </si>
  <si>
    <r>
      <rPr>
        <sz val="10"/>
        <rFont val="Arial"/>
        <family val="2"/>
      </rPr>
      <t>8.3.7 a)</t>
    </r>
  </si>
  <si>
    <t>B.1</t>
  </si>
  <si>
    <t>B.1.1</t>
  </si>
  <si>
    <t>8.2.1 and PSC 8.2.1</t>
  </si>
  <si>
    <t>PSC 8.2.2</t>
  </si>
  <si>
    <t xml:space="preserve"> Fell, remove and grub all trees and tree stumps of Girth</t>
  </si>
  <si>
    <t>(a) Over 1m and up to and including 2m.</t>
  </si>
  <si>
    <t xml:space="preserve">(b) over 2m and up to and including 3m   </t>
  </si>
  <si>
    <t>8.2.5</t>
  </si>
  <si>
    <t>km</t>
  </si>
  <si>
    <t>Transport materials and debris to unspecified sites and dump (Provisional)</t>
  </si>
  <si>
    <t>PSC 8.2.9</t>
  </si>
  <si>
    <r>
      <t>m</t>
    </r>
    <r>
      <rPr>
        <vertAlign val="superscript"/>
        <sz val="10"/>
        <color rgb="FF000000"/>
        <rFont val="Arial"/>
        <family val="2"/>
      </rPr>
      <t>3</t>
    </r>
  </si>
  <si>
    <t>Take down existing fences where directed by the Engineer</t>
  </si>
  <si>
    <t>B.1.2</t>
  </si>
  <si>
    <t>B.1.2.1</t>
  </si>
  <si>
    <t>B.1.2.2</t>
  </si>
  <si>
    <t>B.1.3</t>
  </si>
  <si>
    <t>B.1.4</t>
  </si>
  <si>
    <t>B.1.5</t>
  </si>
  <si>
    <t>8.3.1.2</t>
  </si>
  <si>
    <r>
      <rPr>
        <sz val="10"/>
        <rFont val="Arial"/>
        <family val="2"/>
      </rPr>
      <t>SANS 1200DK</t>
    </r>
  </si>
  <si>
    <r>
      <rPr>
        <b/>
        <sz val="10"/>
        <rFont val="Arial"/>
        <family val="2"/>
      </rPr>
      <t>GABIONS</t>
    </r>
    <r>
      <rPr>
        <sz val="10"/>
        <rFont val="Arial"/>
        <family val="2"/>
      </rPr>
      <t xml:space="preserve"> </t>
    </r>
    <r>
      <rPr>
        <b/>
        <sz val="10"/>
        <rFont val="Arial"/>
        <family val="2"/>
      </rPr>
      <t>AND</t>
    </r>
    <r>
      <rPr>
        <sz val="10"/>
        <rFont val="Arial"/>
        <family val="2"/>
      </rPr>
      <t xml:space="preserve"> </t>
    </r>
    <r>
      <rPr>
        <b/>
        <sz val="10"/>
        <rFont val="Arial"/>
        <family val="2"/>
      </rPr>
      <t>PITCHING</t>
    </r>
  </si>
  <si>
    <r>
      <rPr>
        <sz val="10"/>
        <rFont val="Arial"/>
        <family val="2"/>
      </rPr>
      <t>Surface preparation for bedding of gabions</t>
    </r>
  </si>
  <si>
    <r>
      <rPr>
        <sz val="10"/>
        <rFont val="Arial"/>
        <family val="2"/>
      </rPr>
      <t>8.2.1 a)</t>
    </r>
  </si>
  <si>
    <t>8.2.2</t>
  </si>
  <si>
    <r>
      <rPr>
        <sz val="10"/>
        <rFont val="Arial"/>
        <family val="2"/>
      </rPr>
      <t>Reno mattress</t>
    </r>
  </si>
  <si>
    <t>C.1</t>
  </si>
  <si>
    <t>Remove topsoil to nominal depth 150mm, stockpile and maintain</t>
  </si>
  <si>
    <t>C.1.1</t>
  </si>
  <si>
    <t>C.1.1.1</t>
  </si>
  <si>
    <t>C.2</t>
  </si>
  <si>
    <t>SANS 1200DE</t>
  </si>
  <si>
    <t>Material suitable for embankment from channel excavations</t>
  </si>
  <si>
    <t>Extra over for</t>
  </si>
  <si>
    <t>8.3.3 b)</t>
  </si>
  <si>
    <t>8.3.3 a) and PSDB 8.3.2.1</t>
  </si>
  <si>
    <t>8.3.3 a)</t>
  </si>
  <si>
    <t>8.3.3 c)</t>
  </si>
  <si>
    <t>8.3.3 b) (2)</t>
  </si>
  <si>
    <t>Hard rock and boulder excavation B (PSD 3.1.2)</t>
  </si>
  <si>
    <t>8.3.4 b)</t>
  </si>
  <si>
    <t xml:space="preserve">8.3.4 </t>
  </si>
  <si>
    <t>Preparation of exposed surfaces</t>
  </si>
  <si>
    <r>
      <t>m</t>
    </r>
    <r>
      <rPr>
        <vertAlign val="superscript"/>
        <sz val="10"/>
        <rFont val="Arial"/>
        <family val="2"/>
      </rPr>
      <t>2</t>
    </r>
  </si>
  <si>
    <t>Forming of embankment</t>
  </si>
  <si>
    <t>8.3.5 a)</t>
  </si>
  <si>
    <t>Topsoiling</t>
  </si>
  <si>
    <t>8.3.9</t>
  </si>
  <si>
    <t>8.3.9 a)</t>
  </si>
  <si>
    <t>8.3.9 b)</t>
  </si>
  <si>
    <t>8.3.9 c)</t>
  </si>
  <si>
    <t>Seeding</t>
  </si>
  <si>
    <t>Fertilizer</t>
  </si>
  <si>
    <t>Watering</t>
  </si>
  <si>
    <t>8.3.9 d)</t>
  </si>
  <si>
    <t xml:space="preserve">Cavities filled with approved excavated material or rock </t>
  </si>
  <si>
    <r>
      <rPr>
        <b/>
        <sz val="10"/>
        <rFont val="Arial"/>
        <family val="2"/>
      </rPr>
      <t>SANS 1200D</t>
    </r>
  </si>
  <si>
    <r>
      <rPr>
        <b/>
        <sz val="10"/>
        <rFont val="Arial"/>
        <family val="2"/>
      </rPr>
      <t>SANS 1200DM</t>
    </r>
  </si>
  <si>
    <t>C.3</t>
  </si>
  <si>
    <t>C.3.1</t>
  </si>
  <si>
    <t>EARTHWORKS STORMWATER CHANNELS AND BERMS</t>
  </si>
  <si>
    <t>Finishings</t>
  </si>
  <si>
    <t xml:space="preserve">Material unsuitable for embankment. Excavate to line and level in all materials as if in soft or intermediate material.                 </t>
  </si>
  <si>
    <t>8.3.3 a) and PSDB 8.3.2.1 a)</t>
  </si>
  <si>
    <t xml:space="preserve">Material unsuitable for embankment and disposal of surplus material within 100m of the excavation utilising LIC methods.               </t>
  </si>
  <si>
    <t>PSDB 8.3.2.1 c)</t>
  </si>
  <si>
    <t>PSDB 8.3.2.1 c) i)</t>
  </si>
  <si>
    <t>soft excavation Class 2</t>
  </si>
  <si>
    <t xml:space="preserve">intermediate excavation including prior ripping/loosing </t>
  </si>
  <si>
    <t>PSDB 8.3.2.1 c) ii)</t>
  </si>
  <si>
    <t>Extra over PSDB 8.3.2.1 (a) and (b) for:</t>
  </si>
  <si>
    <t xml:space="preserve">Material suitable for embankment material and for embankment placing within 100m from the excavation utilising LIC construction methods and compaction by conventional methods                    </t>
  </si>
  <si>
    <t>Excavation to line</t>
  </si>
  <si>
    <t>Selected suitable material compacted in 150mm thick layers to 93% MOD AASHTO</t>
  </si>
  <si>
    <t>Preparation and stripping of Site/removal of topsoil to 150mm, stockpiling and maintaining</t>
  </si>
  <si>
    <t>C.3.2</t>
  </si>
  <si>
    <t>C.2.1</t>
  </si>
  <si>
    <t>C.2.2</t>
  </si>
  <si>
    <t>C.2.3</t>
  </si>
  <si>
    <t>C.2.4</t>
  </si>
  <si>
    <t>C.2.5</t>
  </si>
  <si>
    <t>C.2.6</t>
  </si>
  <si>
    <t>C.2.7</t>
  </si>
  <si>
    <t>C.2.8</t>
  </si>
  <si>
    <t>C.2.9</t>
  </si>
  <si>
    <t>C.2.10</t>
  </si>
  <si>
    <t>C.2.10.1</t>
  </si>
  <si>
    <t>C.2.11</t>
  </si>
  <si>
    <t>C.2.12</t>
  </si>
  <si>
    <t>C.2.13</t>
  </si>
  <si>
    <t xml:space="preserve">8.3.3 a) 2) </t>
  </si>
  <si>
    <t>Minimum of 93% of modified AASHTO maximum density</t>
  </si>
  <si>
    <t>C.3.2.1</t>
  </si>
  <si>
    <t>C.3.2.2</t>
  </si>
  <si>
    <t>C.3.3</t>
  </si>
  <si>
    <t>C.3.3.1</t>
  </si>
  <si>
    <t>C.3.4</t>
  </si>
  <si>
    <t>C.3.5</t>
  </si>
  <si>
    <t>C.3.6</t>
  </si>
  <si>
    <t>C.3.6.1</t>
  </si>
  <si>
    <t>8.3.16</t>
  </si>
  <si>
    <t>Compact to 90% of modified AASHTO maximum density  (in layers of 150mm)</t>
  </si>
  <si>
    <t>G5 gravel surface layer compacted to 95% of modified AASHTO density (150mm)</t>
  </si>
  <si>
    <t>In all materials other than hard excavation</t>
  </si>
  <si>
    <t>Removal of temporay road</t>
  </si>
  <si>
    <t>C.3.7</t>
  </si>
  <si>
    <t>C.3.8</t>
  </si>
  <si>
    <t>8.3.7 a)</t>
  </si>
  <si>
    <t>Cut to spoil temporary road materials</t>
  </si>
  <si>
    <t>C.2.14</t>
  </si>
  <si>
    <t>C.2.14.1</t>
  </si>
  <si>
    <t>C.3.9</t>
  </si>
  <si>
    <t>D.1</t>
  </si>
  <si>
    <t>D.1.1</t>
  </si>
  <si>
    <t>D.1.1.1</t>
  </si>
  <si>
    <t>D.1.2</t>
  </si>
  <si>
    <t>D.1.2.1</t>
  </si>
  <si>
    <t>Extra-over 8.2.2 for packlng selected stone for exposed face</t>
  </si>
  <si>
    <t>8.2.4</t>
  </si>
  <si>
    <t>Geotextile</t>
  </si>
  <si>
    <t>Stone pitching</t>
  </si>
  <si>
    <t>Section</t>
  </si>
  <si>
    <t>Description</t>
  </si>
  <si>
    <t>Amount</t>
  </si>
  <si>
    <t>R</t>
  </si>
  <si>
    <t>ADD</t>
  </si>
  <si>
    <r>
      <rPr>
        <sz val="10"/>
        <rFont val="Arial"/>
        <family val="2"/>
      </rPr>
      <t>Preliminary and General</t>
    </r>
  </si>
  <si>
    <r>
      <rPr>
        <b/>
        <sz val="10"/>
        <rFont val="Arial"/>
        <family val="2"/>
      </rPr>
      <t>Subtotal</t>
    </r>
    <r>
      <rPr>
        <sz val="10"/>
        <rFont val="Arial"/>
        <family val="2"/>
      </rPr>
      <t xml:space="preserve"> </t>
    </r>
    <r>
      <rPr>
        <b/>
        <sz val="10"/>
        <rFont val="Arial"/>
        <family val="2"/>
      </rPr>
      <t>1</t>
    </r>
  </si>
  <si>
    <r>
      <rPr>
        <b/>
        <i/>
        <sz val="10"/>
        <rFont val="Arial"/>
        <family val="2"/>
      </rPr>
      <t>TOTAL</t>
    </r>
    <r>
      <rPr>
        <sz val="10"/>
        <rFont val="Arial"/>
        <family val="2"/>
      </rPr>
      <t xml:space="preserve"> </t>
    </r>
    <r>
      <rPr>
        <b/>
        <i/>
        <sz val="10"/>
        <rFont val="Arial"/>
        <family val="2"/>
      </rPr>
      <t>CARRIED</t>
    </r>
    <r>
      <rPr>
        <sz val="10"/>
        <rFont val="Arial"/>
        <family val="2"/>
      </rPr>
      <t xml:space="preserve"> </t>
    </r>
    <r>
      <rPr>
        <b/>
        <i/>
        <sz val="10"/>
        <rFont val="Arial"/>
        <family val="2"/>
      </rPr>
      <t>TO</t>
    </r>
    <r>
      <rPr>
        <sz val="10"/>
        <rFont val="Arial"/>
        <family val="2"/>
      </rPr>
      <t xml:space="preserve"> </t>
    </r>
    <r>
      <rPr>
        <b/>
        <i/>
        <sz val="10"/>
        <rFont val="Arial"/>
        <family val="2"/>
      </rPr>
      <t>FORM</t>
    </r>
    <r>
      <rPr>
        <sz val="10"/>
        <rFont val="Arial"/>
        <family val="2"/>
      </rPr>
      <t xml:space="preserve"> </t>
    </r>
    <r>
      <rPr>
        <b/>
        <i/>
        <sz val="10"/>
        <rFont val="Arial"/>
        <family val="2"/>
      </rPr>
      <t>OF</t>
    </r>
    <r>
      <rPr>
        <sz val="10"/>
        <rFont val="Arial"/>
        <family val="2"/>
      </rPr>
      <t xml:space="preserve"> </t>
    </r>
    <r>
      <rPr>
        <b/>
        <i/>
        <sz val="10"/>
        <rFont val="Arial"/>
        <family val="2"/>
      </rPr>
      <t>OFFER</t>
    </r>
  </si>
  <si>
    <t>No</t>
  </si>
  <si>
    <t>D.1.3</t>
  </si>
  <si>
    <t>D.1.3.1</t>
  </si>
  <si>
    <t>8.2.2 a)</t>
  </si>
  <si>
    <t>8.2.2 b)</t>
  </si>
  <si>
    <t>8.2.2 c)</t>
  </si>
  <si>
    <t>D.1.2.2</t>
  </si>
  <si>
    <t>D.1.2.3</t>
  </si>
  <si>
    <t>D.1.3.2</t>
  </si>
  <si>
    <t>D.1.4</t>
  </si>
  <si>
    <t>D.1.5</t>
  </si>
  <si>
    <t>D.1.5.1</t>
  </si>
  <si>
    <t>D.1.6</t>
  </si>
  <si>
    <t>D.1.7</t>
  </si>
  <si>
    <t>D.1.8</t>
  </si>
  <si>
    <t>SANS 1200LE</t>
  </si>
  <si>
    <t>STORMWATER DRAINAGE</t>
  </si>
  <si>
    <t>PSDB 8.3.2.1</t>
  </si>
  <si>
    <t>Excavation</t>
  </si>
  <si>
    <t xml:space="preserve">(c) Excavate, in all materials for portal and rectangular trenches (depth range and minimum width specified), backfill, compact and dispose of surplus material utilising Conventional Construction Methods </t>
  </si>
  <si>
    <t xml:space="preserve">i) Intermediate excavation including prior ripping/loosing </t>
  </si>
  <si>
    <t>iii) Backfill and compact by means of Labour Intensive Construction Methods in layers of 200 mm compacted to 90% MOD AASHTO</t>
  </si>
  <si>
    <t>iv) Disposal of surplus material by means of Labour Intensive Construction Methods within 100 m from the source of spoil material using wheel barrows</t>
  </si>
  <si>
    <t>(e) Excavate and dispose of unsuitable material from trench bottom utilising:</t>
  </si>
  <si>
    <t>i) Labour Intensive Construction Methods</t>
  </si>
  <si>
    <t xml:space="preserve">ii) Conventional Construction Methods </t>
  </si>
  <si>
    <t>8.2.2 (b)</t>
  </si>
  <si>
    <t>Supply and lay portal and rectangular culverts:</t>
  </si>
  <si>
    <t>m</t>
  </si>
  <si>
    <t>8.2.9(a)</t>
  </si>
  <si>
    <t>Brickwork for closing off existing rectangular culvert openings</t>
  </si>
  <si>
    <t>SANS 1200GA</t>
  </si>
  <si>
    <t>CONCRETE - SMALL WORKS</t>
  </si>
  <si>
    <t>Concrete:</t>
  </si>
  <si>
    <t>8.1.3</t>
  </si>
  <si>
    <t>(i) Cast in situ conrete lining class 25/19 concrete: Type B concrete trapezoidal drain</t>
  </si>
  <si>
    <t>8.1.4</t>
  </si>
  <si>
    <t xml:space="preserve">(ii) Class 30/19 for base slabs, headwall, wingwalls and apron slab complete with formwork, joints and class U2 surface </t>
  </si>
  <si>
    <t>Rough</t>
  </si>
  <si>
    <t>i) Vertical formwork for F1 surface finish - Culverts</t>
  </si>
  <si>
    <t>Smooth</t>
  </si>
  <si>
    <t>i) Vertical formwork for F2 surface finish - Portal and Rectangular Culverts</t>
  </si>
  <si>
    <t>ii) Horizontal formwork for F2 surface finish - Portal and Rectangular Culverts</t>
  </si>
  <si>
    <t>iii) F2 surface finish to sides with formwater on the internal face only - Open drains</t>
  </si>
  <si>
    <t>Steel Bars</t>
  </si>
  <si>
    <t>(a) Mild steel bars:</t>
  </si>
  <si>
    <t>Galvanized mild steel D1 dowels: 16mm diameter,1200 long, covered with PVC sleeve and flexible end cap</t>
  </si>
  <si>
    <t>t</t>
  </si>
  <si>
    <t>(b) High-tensile steel bars</t>
  </si>
  <si>
    <t>(i) Y20 steel bars</t>
  </si>
  <si>
    <t>(ii) Y16 steel bars</t>
  </si>
  <si>
    <t>(iii) Y10 steel bars</t>
  </si>
  <si>
    <t xml:space="preserve">8.3.2 </t>
  </si>
  <si>
    <t>High-tensile welded mesh</t>
  </si>
  <si>
    <t>(i) Welded steel fabric (Ref 617)</t>
  </si>
  <si>
    <t>(ii) Welded steel fabric (Ref 311)</t>
  </si>
  <si>
    <t>Concrete backfill to rectangular culverts</t>
  </si>
  <si>
    <t>(i) Class 15/19</t>
  </si>
  <si>
    <t>50mm blinding Layer in class 15/19 Concrete</t>
  </si>
  <si>
    <t>Unformed surface finishes:</t>
  </si>
  <si>
    <t>a) Class U2 surface finish for Type B concrete side drain</t>
  </si>
  <si>
    <t>10mm bitumen impregnated softboard:</t>
  </si>
  <si>
    <t>i) 5500mm x 165mm</t>
  </si>
  <si>
    <t>ii) 5500mm x 1025mm</t>
  </si>
  <si>
    <t>iii) 6100mm x 1800mm</t>
  </si>
  <si>
    <t>iv) 250mm x 250mm</t>
  </si>
  <si>
    <t>CONCRETE AND STEEL WORKS FOR CULVERTS AND OPEN DRAINS</t>
  </si>
  <si>
    <t>Formwork:</t>
  </si>
  <si>
    <t>E.1</t>
  </si>
  <si>
    <t>E.1.1</t>
  </si>
  <si>
    <t>E.1.2</t>
  </si>
  <si>
    <t>E.2</t>
  </si>
  <si>
    <t>E.2.1</t>
  </si>
  <si>
    <t>E.2.2</t>
  </si>
  <si>
    <t>E.2.3</t>
  </si>
  <si>
    <t>E.2.4</t>
  </si>
  <si>
    <t>E.2.4.1</t>
  </si>
  <si>
    <t>E.2.4.2</t>
  </si>
  <si>
    <t>E.2.5</t>
  </si>
  <si>
    <t>E.2.6</t>
  </si>
  <si>
    <t>E.2.7</t>
  </si>
  <si>
    <t>E.2.8</t>
  </si>
  <si>
    <t>E.1.3</t>
  </si>
  <si>
    <t>E.2.1.1</t>
  </si>
  <si>
    <t>E.2.1.2</t>
  </si>
  <si>
    <t>PSC 8.2.5</t>
  </si>
  <si>
    <t>Supply and erect new fencing material for new fences and for supplementing material in existing fences which are being repaired or removed:</t>
  </si>
  <si>
    <t>d) Extra-over (E.1.1.1) for;</t>
  </si>
  <si>
    <r>
      <t>m</t>
    </r>
    <r>
      <rPr>
        <vertAlign val="superscript"/>
        <sz val="10"/>
        <rFont val="Arial"/>
        <family val="2"/>
      </rPr>
      <t>3</t>
    </r>
  </si>
  <si>
    <t>EARTHWORKS (ROADS, SUBGRADE)-TEMPORARY  DIVERSION</t>
  </si>
  <si>
    <t>8.3.4 a)</t>
  </si>
  <si>
    <t>Selected layer G8 material compacted to 93 % of modified AASHTO maximum density  (in layers of 150mm)</t>
  </si>
  <si>
    <t>Selected layer G7 material compacted to 93 % of modified AASHTO maximum density  (in layers of 150mm)</t>
  </si>
  <si>
    <t xml:space="preserve">PSC 8.2.5 </t>
  </si>
  <si>
    <t>SECTION E: STORMWATER DRAINAGE</t>
  </si>
  <si>
    <t>SECTION D: GABIONS AND STONE PITCHING</t>
  </si>
  <si>
    <t>CONCRETE CULVERTS</t>
  </si>
  <si>
    <t>E.1.4</t>
  </si>
  <si>
    <t>E.1.5</t>
  </si>
  <si>
    <t>E.1.6</t>
  </si>
  <si>
    <t>E.1.5.1</t>
  </si>
  <si>
    <t>E.1.5.2</t>
  </si>
  <si>
    <t>E.1.4.1</t>
  </si>
  <si>
    <t>E.1.4.2</t>
  </si>
  <si>
    <t>E.1.3.1</t>
  </si>
  <si>
    <t>E.1.3.2</t>
  </si>
  <si>
    <t>E.1.3.3</t>
  </si>
  <si>
    <t>E.2.4.3</t>
  </si>
  <si>
    <t>E.2.5.1</t>
  </si>
  <si>
    <t>E.2.5.2</t>
  </si>
  <si>
    <t>E.2.6.1</t>
  </si>
  <si>
    <t>E.2.6.2</t>
  </si>
  <si>
    <t>E.2.9</t>
  </si>
  <si>
    <t>E.2.10</t>
  </si>
  <si>
    <t>E.2.10.1</t>
  </si>
  <si>
    <t>E.2.10.2</t>
  </si>
  <si>
    <t>E.2.10.3</t>
  </si>
  <si>
    <t>E.2.10.4</t>
  </si>
  <si>
    <t>E.2.9.1</t>
  </si>
  <si>
    <t>E.2.7.1</t>
  </si>
  <si>
    <t>SECTION C: EARTHWORKS</t>
  </si>
  <si>
    <t xml:space="preserve">LI </t>
  </si>
  <si>
    <t>LI</t>
  </si>
  <si>
    <t>Site clearance</t>
  </si>
  <si>
    <t xml:space="preserve">Earth Works </t>
  </si>
  <si>
    <t>B.1.8</t>
  </si>
  <si>
    <t>Subtotal 2</t>
  </si>
  <si>
    <t>Import and Place dump rock as instructed by Engineer</t>
  </si>
  <si>
    <t>For compliance with Health and Safety Act 2003 and Construction Regulations 2014 and the Health and Safety Specification</t>
  </si>
  <si>
    <r>
      <t>m</t>
    </r>
    <r>
      <rPr>
        <vertAlign val="superscript"/>
        <sz val="10"/>
        <color theme="1"/>
        <rFont val="Arial"/>
        <family val="2"/>
      </rPr>
      <t>3</t>
    </r>
  </si>
  <si>
    <r>
      <t>m</t>
    </r>
    <r>
      <rPr>
        <vertAlign val="superscript"/>
        <sz val="10"/>
        <color theme="1"/>
        <rFont val="Arial"/>
        <family val="2"/>
      </rPr>
      <t>2</t>
    </r>
  </si>
  <si>
    <r>
      <rPr>
        <b/>
        <sz val="10"/>
        <color theme="1"/>
        <rFont val="Arial"/>
        <family val="2"/>
      </rPr>
      <t>ITEM
NO</t>
    </r>
  </si>
  <si>
    <r>
      <rPr>
        <b/>
        <sz val="10"/>
        <color theme="1"/>
        <rFont val="Arial"/>
        <family val="2"/>
      </rPr>
      <t>PAYMENT
CLAUSE</t>
    </r>
  </si>
  <si>
    <t>SANS 1200C</t>
  </si>
  <si>
    <r>
      <rPr>
        <b/>
        <u/>
        <sz val="10"/>
        <color theme="1"/>
        <rFont val="Arial"/>
        <family val="2"/>
      </rPr>
      <t>SECTION</t>
    </r>
    <r>
      <rPr>
        <u/>
        <sz val="10"/>
        <color theme="1"/>
        <rFont val="Arial"/>
        <family val="2"/>
      </rPr>
      <t> </t>
    </r>
    <r>
      <rPr>
        <b/>
        <u/>
        <sz val="10"/>
        <color theme="1"/>
        <rFont val="Arial"/>
        <family val="2"/>
      </rPr>
      <t>B:</t>
    </r>
    <r>
      <rPr>
        <u/>
        <sz val="10"/>
        <color theme="1"/>
        <rFont val="Arial"/>
        <family val="2"/>
      </rPr>
      <t> </t>
    </r>
    <r>
      <rPr>
        <b/>
        <u/>
        <sz val="10"/>
        <color theme="1"/>
        <rFont val="Arial"/>
        <family val="2"/>
      </rPr>
      <t>SITE</t>
    </r>
    <r>
      <rPr>
        <u/>
        <sz val="10"/>
        <color theme="1"/>
        <rFont val="Arial"/>
        <family val="2"/>
      </rPr>
      <t> </t>
    </r>
    <r>
      <rPr>
        <b/>
        <u/>
        <sz val="10"/>
        <color theme="1"/>
        <rFont val="Arial"/>
        <family val="2"/>
      </rPr>
      <t>CLEARANCE</t>
    </r>
    <r>
      <rPr>
        <b/>
        <u/>
        <sz val="10"/>
        <rFont val="Arial"/>
        <family val="2"/>
      </rPr>
      <t/>
    </r>
  </si>
  <si>
    <r>
      <rPr>
        <b/>
        <sz val="10"/>
        <color theme="1"/>
        <rFont val="Arial"/>
        <family val="2"/>
      </rPr>
      <t>SITE</t>
    </r>
    <r>
      <rPr>
        <sz val="10"/>
        <color theme="1"/>
        <rFont val="Arial"/>
        <family val="2"/>
      </rPr>
      <t xml:space="preserve"> </t>
    </r>
    <r>
      <rPr>
        <b/>
        <sz val="10"/>
        <color theme="1"/>
        <rFont val="Arial"/>
        <family val="2"/>
      </rPr>
      <t>CLEARANCE</t>
    </r>
  </si>
  <si>
    <r>
      <t>m</t>
    </r>
    <r>
      <rPr>
        <vertAlign val="superscript"/>
        <sz val="10"/>
        <color theme="1"/>
        <rFont val="Arial"/>
        <family val="2"/>
      </rPr>
      <t>3</t>
    </r>
    <r>
      <rPr>
        <sz val="10"/>
        <color theme="1"/>
        <rFont val="Arial"/>
        <family val="2"/>
      </rPr>
      <t>.km</t>
    </r>
  </si>
  <si>
    <r>
      <rPr>
        <b/>
        <sz val="10"/>
        <color theme="1"/>
        <rFont val="Arial"/>
        <family val="2"/>
      </rPr>
      <t>TOTAL</t>
    </r>
    <r>
      <rPr>
        <sz val="10"/>
        <color theme="1"/>
        <rFont val="Arial"/>
        <family val="2"/>
      </rPr>
      <t xml:space="preserve"> </t>
    </r>
    <r>
      <rPr>
        <b/>
        <sz val="10"/>
        <color theme="1"/>
        <rFont val="Arial"/>
        <family val="2"/>
      </rPr>
      <t>CARRIED</t>
    </r>
    <r>
      <rPr>
        <sz val="10"/>
        <color theme="1"/>
        <rFont val="Arial"/>
        <family val="2"/>
      </rPr>
      <t xml:space="preserve"> </t>
    </r>
    <r>
      <rPr>
        <b/>
        <sz val="10"/>
        <color theme="1"/>
        <rFont val="Arial"/>
        <family val="2"/>
      </rPr>
      <t>FORWARD TO SUMMARY</t>
    </r>
  </si>
  <si>
    <t>Dealing with bad founding Conditions.</t>
  </si>
  <si>
    <t>Protection and Relocation of Existing Services, including wayleaves</t>
  </si>
  <si>
    <t>Soft and hardscaping as identified by by Engineer/ Client.</t>
  </si>
  <si>
    <t xml:space="preserve">PSA 8.5 c)(1) </t>
  </si>
  <si>
    <t xml:space="preserve">PSA 8.5 c)(2) </t>
  </si>
  <si>
    <t xml:space="preserve">PSA 8.5 c)(3) </t>
  </si>
  <si>
    <t xml:space="preserve">PSA 8.5 c)(4) </t>
  </si>
  <si>
    <t xml:space="preserve">PSA 8.5 c)(5) </t>
  </si>
  <si>
    <t>A.3.3</t>
  </si>
  <si>
    <t>A.3.4</t>
  </si>
  <si>
    <t>A.3.5</t>
  </si>
  <si>
    <t>Overherads, charges and profits on A.3.1 to A.3.4 above.</t>
  </si>
  <si>
    <t>k) Setting out of all works and As-Builts</t>
  </si>
  <si>
    <t>k) Equipment for testing compaction densities with radio-active method (troxler or similar approved)</t>
  </si>
  <si>
    <t>1</t>
  </si>
  <si>
    <t>A.1.6.19</t>
  </si>
  <si>
    <t>A.1.6.20</t>
  </si>
  <si>
    <t>A.5</t>
  </si>
  <si>
    <t>8.7</t>
  </si>
  <si>
    <t>DAYWORKS</t>
  </si>
  <si>
    <t>(i) Unskilled Labourer</t>
  </si>
  <si>
    <t>(ii) Semi-skilled Labourer: pipe layer, section leader, etc.</t>
  </si>
  <si>
    <t>(iii) Skilled Artisan</t>
  </si>
  <si>
    <t>(i) Tractor Loader Backhoe (min 45kW)</t>
  </si>
  <si>
    <t>(ii) Hand vibration compactor (0,5 t)</t>
  </si>
  <si>
    <t>(iii) 1 Ton Pick-up Truck</t>
  </si>
  <si>
    <t>(v) Water tanker (Trailer type: 6000 liters minimu)</t>
  </si>
  <si>
    <r>
      <t>(iv) Tractor + Trailer (trailer type 5000 m</t>
    </r>
    <r>
      <rPr>
        <vertAlign val="superscript"/>
        <sz val="10"/>
        <rFont val="Arial"/>
        <family val="2"/>
      </rPr>
      <t>3</t>
    </r>
    <r>
      <rPr>
        <sz val="10"/>
        <rFont val="Arial"/>
        <family val="2"/>
      </rPr>
      <t>)</t>
    </r>
  </si>
  <si>
    <r>
      <t>(iii) Tipper Truck (6 m</t>
    </r>
    <r>
      <rPr>
        <vertAlign val="superscript"/>
        <sz val="10"/>
        <rFont val="Arial"/>
        <family val="2"/>
      </rPr>
      <t>3</t>
    </r>
    <r>
      <rPr>
        <sz val="10"/>
        <rFont val="Arial"/>
        <family val="2"/>
      </rPr>
      <t>)</t>
    </r>
  </si>
  <si>
    <t>(vi) Excavator</t>
  </si>
  <si>
    <t>(vii) Gradder</t>
  </si>
  <si>
    <t>(viii) Generator</t>
  </si>
  <si>
    <t>h</t>
  </si>
  <si>
    <t>Rate Only</t>
  </si>
  <si>
    <r>
      <t xml:space="preserve">b) </t>
    </r>
    <r>
      <rPr>
        <u/>
        <sz val="10"/>
        <rFont val="Arial"/>
        <family val="2"/>
      </rPr>
      <t>Plant and Equipment</t>
    </r>
    <r>
      <rPr>
        <sz val="10"/>
        <rFont val="Arial"/>
        <family val="2"/>
      </rPr>
      <t>:</t>
    </r>
  </si>
  <si>
    <r>
      <t xml:space="preserve">a) </t>
    </r>
    <r>
      <rPr>
        <u/>
        <sz val="10"/>
        <rFont val="Arial"/>
        <family val="2"/>
      </rPr>
      <t>Labour</t>
    </r>
    <r>
      <rPr>
        <sz val="10"/>
        <rFont val="Arial"/>
        <family val="2"/>
      </rPr>
      <t>:</t>
    </r>
  </si>
  <si>
    <t>A.5.1</t>
  </si>
  <si>
    <t>A.5.1.1</t>
  </si>
  <si>
    <t>A.5.1.2</t>
  </si>
  <si>
    <t>A.5.1.3</t>
  </si>
  <si>
    <t>A.5.2</t>
  </si>
  <si>
    <t>A.5.2.1</t>
  </si>
  <si>
    <t>A.5.2.2</t>
  </si>
  <si>
    <t>A.5.2.3</t>
  </si>
  <si>
    <t>A.5.2.4</t>
  </si>
  <si>
    <t>A.5.2.5</t>
  </si>
  <si>
    <t>A.5.2.6</t>
  </si>
  <si>
    <t>A.5.2.7</t>
  </si>
  <si>
    <t>A.5.2.8</t>
  </si>
  <si>
    <t>A.5.2.9</t>
  </si>
  <si>
    <t>B.1.8.1</t>
  </si>
  <si>
    <t>B.1.8.3</t>
  </si>
  <si>
    <t>Removal of existing culverts portal Culvert and disposig off site</t>
  </si>
  <si>
    <t>PS DB 8.3.4</t>
  </si>
  <si>
    <t>C.2.15</t>
  </si>
  <si>
    <t>C.2.15.1</t>
  </si>
  <si>
    <t>C.2.15.2</t>
  </si>
  <si>
    <t>C.2.15.3</t>
  </si>
  <si>
    <t>C.2.15.4</t>
  </si>
  <si>
    <t>C.2.15.5</t>
  </si>
  <si>
    <t>Rip and re-compact insitu material for areas to be covered by berms and channels</t>
  </si>
  <si>
    <t xml:space="preserve"> (ii) New gates (size and type Indicated)</t>
  </si>
  <si>
    <t>(ii.1) Double leaf vehicle</t>
  </si>
  <si>
    <t>15% VAT</t>
  </si>
  <si>
    <t>C.2.14.2</t>
  </si>
  <si>
    <t>C.1.2</t>
  </si>
  <si>
    <t>Bedding for gabions</t>
  </si>
  <si>
    <t>C.1.2.1</t>
  </si>
  <si>
    <t>8.3.4 (a)</t>
  </si>
  <si>
    <t>Importing of G7 selected fill material as directed by Engineer</t>
  </si>
  <si>
    <t xml:space="preserve">Clear and grub, including removal of all trees and stumps of girth 0m to 1m in the way. The girth shall be measure at the narrowest point of the tree or stump in the first metre of its height above ground level as per SANS1200C Clause 8.2.2 </t>
  </si>
  <si>
    <t xml:space="preserve">Loading of surplus material utilising LIC methods for disposal by conventional methods including 10km free haul                   </t>
  </si>
  <si>
    <t>PSDB 8.3.2.1 b) i)</t>
  </si>
  <si>
    <t>PSDB 8.3.2.1 b) ii)</t>
  </si>
  <si>
    <t xml:space="preserve">Loading and disposal of surplus material utilising conventional methods including 10km free haul                   </t>
  </si>
  <si>
    <t>Galfan + PVC coated gabions with hexagonal woven wire mesh type 80(double twist wire mesh). The PVC Coating to sans 1580 is grey and has a nominal thickness of 0.5mm. Complete with partitions at 1m centres. Gabions to be filled with selected dump rock ( non weatherable, non-friable, well graded between 150mm and 250mm diameter, with specific gravity of 2.6, without asbestos seams)  and tied into adjoining gabions.</t>
  </si>
  <si>
    <t>Reno mattress formed with a hot dipped galvanized 275mg/m2 coated with 4mm PVC coating (4mm SANS 1580) hexagonal double twist 3mm wire mesh type 60 with 0.08mm tolerance (SANS 675) filled with selected dump rock ( non weatherable, non-friable, well graded between 150mm and 250mm diameter, with specific gravity of 2.6, without asbestos seams)  and tied into adjoining gabions.</t>
  </si>
  <si>
    <t>e) Laptop (PSAB 3.5)</t>
  </si>
  <si>
    <t>f) Printer (PSAB 3.6)</t>
  </si>
  <si>
    <t>g) Photocopy facilities (PSAB 3.7)</t>
  </si>
  <si>
    <t>h) Survey equipment (PSAB 5.6)</t>
  </si>
  <si>
    <t>(1) Gabion channels</t>
  </si>
  <si>
    <t xml:space="preserve">STORMWATER CHANNELS </t>
  </si>
  <si>
    <t>Selected suitable material from commercial sources,  compacted in 150mm thick layers to 93% MOD AASHTO. (For backfilling behind gabion baskets - when instructed by the Engineer.)</t>
  </si>
  <si>
    <t>2m x 1m x1m Galvan + PVC Gabion Unit Type-A</t>
  </si>
  <si>
    <t>2m x1m x0.5m Galvan + PVC Gabion Unit Type-B</t>
  </si>
  <si>
    <t>(ii) 1800mm (W) x 1500mm (H) x 75S</t>
  </si>
  <si>
    <t>Rate only</t>
  </si>
  <si>
    <t>(iv) Y12 steel bars</t>
  </si>
  <si>
    <r>
      <t>Erosion control blanket (</t>
    </r>
    <r>
      <rPr>
        <b/>
        <sz val="10"/>
        <rFont val="Arial"/>
        <family val="2"/>
      </rPr>
      <t xml:space="preserve">SoilSaver® </t>
    </r>
    <r>
      <rPr>
        <sz val="10"/>
        <rFont val="Arial"/>
        <family val="2"/>
      </rPr>
      <t xml:space="preserve">or Similar Approved) </t>
    </r>
    <r>
      <rPr>
        <b/>
        <sz val="10"/>
        <rFont val="Arial"/>
        <family val="2"/>
      </rPr>
      <t>as instructed by the Engineer</t>
    </r>
    <r>
      <rPr>
        <sz val="10"/>
        <rFont val="Arial"/>
        <family val="2"/>
      </rPr>
      <t>.</t>
    </r>
  </si>
  <si>
    <t>PSDK 8.2.8</t>
  </si>
  <si>
    <t>PSDK 8.2.9</t>
  </si>
  <si>
    <r>
      <t xml:space="preserve">(a) </t>
    </r>
    <r>
      <rPr>
        <sz val="10"/>
        <rFont val="Arial"/>
        <family val="2"/>
      </rPr>
      <t xml:space="preserve">Y12 hot dipped galvanised ground anchor pegs 1.5m in length </t>
    </r>
    <r>
      <rPr>
        <b/>
        <sz val="10"/>
        <color rgb="FF000000"/>
        <rFont val="Arial"/>
        <family val="2"/>
      </rPr>
      <t>as instructed by the Engineer</t>
    </r>
    <r>
      <rPr>
        <sz val="10"/>
        <color rgb="FF000000"/>
        <rFont val="Arial"/>
        <family val="2"/>
      </rPr>
      <t>.</t>
    </r>
  </si>
  <si>
    <t>Charges on profit on item A.4.1 above</t>
  </si>
  <si>
    <t>B.1.1.1</t>
  </si>
  <si>
    <t>m2</t>
  </si>
  <si>
    <t>Contingency @ 10% (Solely for the use of the Client, and only on instruction to Contractor)</t>
  </si>
  <si>
    <t>(a) 1000mm x 3000mm x 300mm</t>
  </si>
  <si>
    <t>(b) 1500mm x 3000mm x 300mm</t>
  </si>
  <si>
    <t>(c) 1500mm x 6000mm x 300mm</t>
  </si>
  <si>
    <t>(i) 2000mm (W) x 1500mm (H) x 75S</t>
  </si>
  <si>
    <t>PSDB 8.3.2.1 b) iii)</t>
  </si>
  <si>
    <t>Detention pond shaping and rehapilitation</t>
  </si>
  <si>
    <t>FENCING</t>
  </si>
  <si>
    <t>2m x 0.5 x 0.5m Galvan + PVC Gabion Unit Type-C</t>
  </si>
  <si>
    <t>(i) instalation of new diamond mesh</t>
  </si>
  <si>
    <t>(ii) Re-instate previously removed fence with the stored material</t>
  </si>
  <si>
    <t>B 8</t>
  </si>
  <si>
    <t>Provision of Structured Training</t>
  </si>
  <si>
    <t>8.1</t>
  </si>
  <si>
    <t>Generic Skills</t>
  </si>
  <si>
    <t>Prov.Sum</t>
  </si>
  <si>
    <t>8.2</t>
  </si>
  <si>
    <t>Entrepreneurial Skills</t>
  </si>
  <si>
    <t xml:space="preserve"> </t>
  </si>
  <si>
    <t>8.3</t>
  </si>
  <si>
    <t>Training Venue</t>
  </si>
  <si>
    <t>8.4</t>
  </si>
  <si>
    <t>Handling Costs in respect of (8.1) to ( 8.3 ) above</t>
  </si>
  <si>
    <t>Accomodadation of the Resident Engineer</t>
  </si>
  <si>
    <t>Overherads, charges and profits on A.2.4.3 above.</t>
  </si>
  <si>
    <t>Overherads, charges and profits on PSAB 8.4.2.1 above.</t>
  </si>
  <si>
    <t>8.2.1 and PSC 8.2.1.1</t>
  </si>
  <si>
    <t xml:space="preserve">Clear and grub  of Existing Channels, including removal of all trees and stumps of girth 0m to 1m in the way. The girth shall be measure at the narrowest point of the tree or stump in the first metre of its height above ground level as per SANS1200C Clause 8.2.2 </t>
  </si>
  <si>
    <t>TOTAL CARRIED FORWARD TO SUMMARY</t>
  </si>
  <si>
    <t xml:space="preserve">CONTRACT NO. :  017/MKLM/2025/2026
UPGRADING OF 2.16KM STORMWATER IN GOEDEHOOP                                                                                                                                                                                                                                                                                                                                                                                                                                                                                                      MOSES KOTANE LOCAL MUNICIPALITY                                                                                      </t>
  </si>
  <si>
    <t xml:space="preserve">CONTRACT NO. :   017/MKLM/2025/2026
SCHEDULE OF QUANTITIES
SUMMARY OF BILL OF QUANTITIES - UPGRADING OF 2.16KM STORMWATER IN GOEDEHOOP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</si>
</sst>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0.0"/>
    <numFmt numFmtId="165" formatCode="m\.d\.yy;@"/>
    <numFmt numFmtId="166" formatCode="#,##0.0"/>
    <numFmt numFmtId="167" formatCode="&quot;R&quot;#,##0.00"/>
    <numFmt numFmtId="168" formatCode="#,##0.000000"/>
    <numFmt numFmtId="169" formatCode="#,##0.000000000000000;[Red]\-#,##0.000000000000000"/>
    <numFmt numFmtId="170" formatCode="_-&quot;R&quot;* #,##0_-;\-&quot;R&quot;* #,##0_-;_-&quot;R&quot;* &quot;-&quot;??_-;_-@_-"/>
  </numFmts>
  <fonts count="29" x14ac:knownFonts="1">
    <font>
      <sz val="10"/>
      <color rgb="FF000000"/>
      <name val="Times New Roman"/>
      <charset val="204"/>
    </font>
    <font>
      <sz val="12"/>
      <color theme="1"/>
      <name val="Arial"/>
      <family val="2"/>
    </font>
    <font>
      <sz val="8"/>
      <name val="Times New Roman"/>
      <family val="1"/>
    </font>
    <font>
      <sz val="10"/>
      <color rgb="FF000000"/>
      <name val="Times New Roman"/>
      <family val="1"/>
    </font>
    <font>
      <b/>
      <sz val="10"/>
      <name val="Arial"/>
      <family val="2"/>
    </font>
    <font>
      <sz val="10"/>
      <color rgb="FF000000"/>
      <name val="Arial"/>
      <family val="2"/>
    </font>
    <font>
      <b/>
      <u/>
      <sz val="10"/>
      <name val="Arial"/>
      <family val="2"/>
    </font>
    <font>
      <u/>
      <sz val="10"/>
      <name val="Arial"/>
      <family val="2"/>
    </font>
    <font>
      <b/>
      <sz val="10"/>
      <color rgb="FF000000"/>
      <name val="Arial"/>
      <family val="2"/>
    </font>
    <font>
      <sz val="10"/>
      <name val="Arial"/>
      <family val="2"/>
    </font>
    <font>
      <i/>
      <sz val="10"/>
      <name val="Arial"/>
      <family val="2"/>
    </font>
    <font>
      <vertAlign val="superscript"/>
      <sz val="10"/>
      <name val="Arial"/>
      <family val="2"/>
    </font>
    <font>
      <vertAlign val="superscript"/>
      <sz val="10"/>
      <color rgb="FF000000"/>
      <name val="Arial"/>
      <family val="2"/>
    </font>
    <font>
      <sz val="10"/>
      <color rgb="FFFF0000"/>
      <name val="Arial"/>
      <family val="2"/>
    </font>
    <font>
      <b/>
      <i/>
      <sz val="10"/>
      <name val="Arial"/>
      <family val="2"/>
    </font>
    <font>
      <b/>
      <sz val="9"/>
      <color indexed="81"/>
      <name val="Tahoma"/>
      <family val="2"/>
    </font>
    <font>
      <sz val="9"/>
      <color indexed="81"/>
      <name val="Tahoma"/>
      <family val="2"/>
    </font>
    <font>
      <sz val="10"/>
      <color theme="1"/>
      <name val="Arial"/>
      <family val="2"/>
    </font>
    <font>
      <vertAlign val="superscript"/>
      <sz val="10"/>
      <color theme="1"/>
      <name val="Arial"/>
      <family val="2"/>
    </font>
    <font>
      <b/>
      <sz val="10"/>
      <color theme="1"/>
      <name val="Arial"/>
      <family val="2"/>
    </font>
    <font>
      <vertAlign val="subscript"/>
      <sz val="10"/>
      <color theme="1"/>
      <name val="Arial"/>
      <family val="2"/>
    </font>
    <font>
      <u/>
      <sz val="10"/>
      <color theme="1"/>
      <name val="Arial"/>
      <family val="2"/>
    </font>
    <font>
      <b/>
      <u/>
      <sz val="10"/>
      <color theme="1"/>
      <name val="Arial"/>
      <family val="2"/>
    </font>
    <font>
      <sz val="10"/>
      <color theme="0" tint="-0.34998626667073579"/>
      <name val="Arial"/>
      <family val="2"/>
    </font>
    <font>
      <sz val="10"/>
      <color theme="0" tint="-0.499984740745262"/>
      <name val="Arial"/>
      <family val="2"/>
    </font>
    <font>
      <sz val="11"/>
      <color rgb="FF000000"/>
      <name val="Calibri"/>
      <family val="2"/>
    </font>
    <font>
      <sz val="10"/>
      <name val="Arial"/>
      <family val="2"/>
    </font>
    <font>
      <b/>
      <sz val="9"/>
      <name val="Arial"/>
      <family val="2"/>
    </font>
    <font>
      <sz val="9"/>
      <name val="Arial"/>
      <family val="2"/>
    </font>
  </fonts>
  <fills count="4">
    <fill>
      <patternFill patternType="none"/>
    </fill>
    <fill>
      <patternFill patternType="gray125"/>
    </fill>
    <fill>
      <patternFill patternType="solid">
        <fgColor rgb="FFCCFFCC"/>
      </patternFill>
    </fill>
    <fill>
      <patternFill patternType="solid">
        <fgColor rgb="FFFFFF0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diagonal/>
    </border>
    <border>
      <left/>
      <right style="thin">
        <color rgb="FF000000"/>
      </right>
      <top/>
      <bottom/>
      <diagonal/>
    </border>
    <border>
      <left style="thin">
        <color indexed="64"/>
      </left>
      <right style="thin">
        <color rgb="FF000000"/>
      </right>
      <top/>
      <bottom/>
      <diagonal/>
    </border>
    <border>
      <left/>
      <right style="thin">
        <color indexed="64"/>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6" fillId="0" borderId="0"/>
    <xf numFmtId="44" fontId="26" fillId="0" borderId="0" applyFont="0" applyFill="0" applyBorder="0" applyAlignment="0" applyProtection="0"/>
  </cellStyleXfs>
  <cellXfs count="326">
    <xf numFmtId="0" fontId="0" fillId="0" borderId="0" xfId="0" applyAlignment="1">
      <alignment horizontal="left" vertical="top"/>
    </xf>
    <xf numFmtId="0" fontId="5" fillId="0" borderId="0" xfId="0" applyFont="1" applyAlignment="1">
      <alignment horizontal="lef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indent="2"/>
    </xf>
    <xf numFmtId="0" fontId="4" fillId="2" borderId="1" xfId="0" applyFont="1" applyFill="1" applyBorder="1" applyAlignment="1">
      <alignment horizontal="left" vertical="top" wrapText="1" indent="3"/>
    </xf>
    <xf numFmtId="0" fontId="5" fillId="0" borderId="5" xfId="0" applyFont="1" applyBorder="1" applyAlignment="1">
      <alignment horizontal="left" vertical="center" wrapText="1"/>
    </xf>
    <xf numFmtId="0" fontId="8" fillId="0" borderId="6" xfId="0" applyFont="1" applyBorder="1" applyAlignment="1">
      <alignment vertical="top" wrapText="1"/>
    </xf>
    <xf numFmtId="0" fontId="5" fillId="0" borderId="6" xfId="0" applyFont="1" applyBorder="1" applyAlignment="1">
      <alignment horizontal="left" vertical="center" wrapText="1"/>
    </xf>
    <xf numFmtId="0" fontId="9" fillId="0" borderId="6" xfId="0" applyFont="1" applyBorder="1" applyAlignment="1">
      <alignment horizontal="center" vertical="top" wrapText="1"/>
    </xf>
    <xf numFmtId="0" fontId="5" fillId="0" borderId="6" xfId="0" applyFont="1" applyBorder="1" applyAlignment="1">
      <alignment horizontal="left" vertical="top" wrapText="1"/>
    </xf>
    <xf numFmtId="0" fontId="5" fillId="0" borderId="6" xfId="0" applyFont="1" applyBorder="1" applyAlignment="1">
      <alignment vertical="top" wrapText="1"/>
    </xf>
    <xf numFmtId="0" fontId="9" fillId="0" borderId="6" xfId="0" applyFont="1" applyBorder="1" applyAlignment="1">
      <alignment horizontal="right" vertical="top" wrapText="1" indent="1"/>
    </xf>
    <xf numFmtId="0" fontId="9" fillId="0" borderId="6" xfId="0" applyFont="1" applyBorder="1" applyAlignment="1">
      <alignment horizontal="left" vertical="top" wrapText="1"/>
    </xf>
    <xf numFmtId="0" fontId="9" fillId="0" borderId="6" xfId="0" applyFont="1" applyBorder="1" applyAlignment="1">
      <alignment horizontal="center" vertical="center" wrapText="1"/>
    </xf>
    <xf numFmtId="0" fontId="5" fillId="0" borderId="6" xfId="0" applyFont="1" applyBorder="1" applyAlignment="1">
      <alignment horizontal="left" wrapText="1"/>
    </xf>
    <xf numFmtId="0" fontId="5" fillId="0" borderId="6" xfId="0" applyFont="1" applyBorder="1" applyAlignment="1">
      <alignment horizontal="left" vertical="top" wrapText="1" indent="1"/>
    </xf>
    <xf numFmtId="0" fontId="9" fillId="0" borderId="6" xfId="0" applyFont="1" applyBorder="1" applyAlignment="1">
      <alignment horizontal="right" vertical="center" wrapText="1" indent="1"/>
    </xf>
    <xf numFmtId="165" fontId="5" fillId="0" borderId="6" xfId="0" applyNumberFormat="1" applyFont="1" applyBorder="1" applyAlignment="1">
      <alignment horizontal="left" vertical="top" indent="1" shrinkToFit="1"/>
    </xf>
    <xf numFmtId="0" fontId="5" fillId="0" borderId="6" xfId="0" applyFont="1" applyBorder="1" applyAlignment="1">
      <alignment horizontal="center" vertical="center" wrapText="1"/>
    </xf>
    <xf numFmtId="0" fontId="9" fillId="0" borderId="6" xfId="0" applyFont="1" applyBorder="1" applyAlignment="1">
      <alignment horizontal="center" wrapText="1"/>
    </xf>
    <xf numFmtId="0" fontId="7" fillId="0" borderId="5" xfId="0" applyFont="1" applyBorder="1" applyAlignment="1">
      <alignment horizontal="left" vertical="center" wrapText="1"/>
    </xf>
    <xf numFmtId="49" fontId="9" fillId="0" borderId="0" xfId="0" applyNumberFormat="1" applyFont="1" applyAlignment="1">
      <alignment horizontal="center" vertical="top"/>
    </xf>
    <xf numFmtId="0" fontId="9" fillId="0" borderId="0" xfId="0" applyFont="1"/>
    <xf numFmtId="0" fontId="9" fillId="0" borderId="15" xfId="0" applyFont="1" applyBorder="1"/>
    <xf numFmtId="49" fontId="4" fillId="0" borderId="15" xfId="0" applyNumberFormat="1" applyFont="1" applyBorder="1" applyAlignment="1">
      <alignment vertical="top"/>
    </xf>
    <xf numFmtId="49" fontId="4" fillId="0" borderId="15" xfId="0" applyNumberFormat="1" applyFont="1" applyBorder="1" applyAlignment="1">
      <alignment vertical="top" wrapText="1"/>
    </xf>
    <xf numFmtId="49" fontId="4" fillId="0" borderId="0" xfId="0" applyNumberFormat="1" applyFont="1" applyAlignment="1">
      <alignment horizontal="center" vertical="top"/>
    </xf>
    <xf numFmtId="0" fontId="4" fillId="0" borderId="0" xfId="0" applyFont="1"/>
    <xf numFmtId="49" fontId="9" fillId="0" borderId="15" xfId="0" applyNumberFormat="1" applyFont="1" applyBorder="1" applyAlignment="1">
      <alignment vertical="top"/>
    </xf>
    <xf numFmtId="49" fontId="9" fillId="0" borderId="15" xfId="0" applyNumberFormat="1" applyFont="1" applyBorder="1" applyAlignment="1">
      <alignment vertical="top" wrapText="1"/>
    </xf>
    <xf numFmtId="0" fontId="9" fillId="0" borderId="16" xfId="0" applyFont="1" applyBorder="1"/>
    <xf numFmtId="49" fontId="9" fillId="0" borderId="16" xfId="0" applyNumberFormat="1" applyFont="1" applyBorder="1" applyAlignment="1">
      <alignment vertical="top"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3" xfId="0" applyFont="1" applyBorder="1" applyAlignment="1">
      <alignment horizontal="left" vertical="top" wrapText="1"/>
    </xf>
    <xf numFmtId="49" fontId="9" fillId="0" borderId="15" xfId="0" applyNumberFormat="1" applyFont="1" applyBorder="1"/>
    <xf numFmtId="49" fontId="9" fillId="0" borderId="15" xfId="0" applyNumberFormat="1" applyFont="1" applyBorder="1" applyAlignment="1">
      <alignment wrapText="1"/>
    </xf>
    <xf numFmtId="49" fontId="9" fillId="0" borderId="15" xfId="0" applyNumberFormat="1" applyFont="1" applyBorder="1" applyAlignment="1">
      <alignment horizontal="center" wrapText="1"/>
    </xf>
    <xf numFmtId="49" fontId="4" fillId="0" borderId="15" xfId="0" applyNumberFormat="1" applyFont="1" applyBorder="1"/>
    <xf numFmtId="49" fontId="4" fillId="0" borderId="15" xfId="0" applyNumberFormat="1" applyFont="1" applyBorder="1" applyAlignment="1">
      <alignment wrapText="1"/>
    </xf>
    <xf numFmtId="49" fontId="4" fillId="0" borderId="15" xfId="0" applyNumberFormat="1" applyFont="1" applyBorder="1" applyAlignment="1">
      <alignment horizontal="center" wrapText="1"/>
    </xf>
    <xf numFmtId="0" fontId="5" fillId="0" borderId="5" xfId="0" applyFont="1" applyBorder="1" applyAlignment="1">
      <alignment horizontal="center" vertical="center" wrapText="1"/>
    </xf>
    <xf numFmtId="0" fontId="4" fillId="0" borderId="6" xfId="0" applyFont="1" applyBorder="1" applyAlignment="1">
      <alignment horizontal="left" vertical="center" wrapText="1"/>
    </xf>
    <xf numFmtId="0" fontId="9" fillId="0" borderId="6" xfId="0" applyFont="1" applyBorder="1" applyAlignment="1">
      <alignment horizontal="left" vertical="center" wrapText="1"/>
    </xf>
    <xf numFmtId="0" fontId="5" fillId="0" borderId="0" xfId="0" applyFont="1" applyAlignment="1">
      <alignment horizontal="left" vertical="center" wrapText="1"/>
    </xf>
    <xf numFmtId="0" fontId="13" fillId="0" borderId="6" xfId="0" applyFont="1" applyBorder="1" applyAlignment="1">
      <alignment horizontal="center" vertical="center" wrapText="1"/>
    </xf>
    <xf numFmtId="4" fontId="5" fillId="0" borderId="5" xfId="0" applyNumberFormat="1" applyFont="1" applyBorder="1" applyAlignment="1">
      <alignment horizontal="left" vertical="center" wrapText="1"/>
    </xf>
    <xf numFmtId="4" fontId="5"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4" fontId="8" fillId="0" borderId="6" xfId="0" applyNumberFormat="1" applyFont="1" applyBorder="1" applyAlignment="1">
      <alignment horizontal="left" vertical="center" wrapText="1"/>
    </xf>
    <xf numFmtId="0" fontId="8" fillId="0" borderId="6" xfId="0" applyFont="1" applyBorder="1" applyAlignment="1">
      <alignment horizontal="center" vertical="center" wrapText="1"/>
    </xf>
    <xf numFmtId="49" fontId="9" fillId="0" borderId="20" xfId="0" applyNumberFormat="1" applyFont="1" applyBorder="1" applyAlignment="1">
      <alignment wrapText="1"/>
    </xf>
    <xf numFmtId="166" fontId="5" fillId="0" borderId="6" xfId="0" applyNumberFormat="1" applyFont="1" applyBorder="1" applyAlignment="1">
      <alignment horizontal="left" vertical="center" wrapText="1"/>
    </xf>
    <xf numFmtId="166" fontId="5" fillId="0" borderId="6" xfId="0" applyNumberFormat="1" applyFont="1" applyBorder="1" applyAlignment="1">
      <alignment horizontal="center" vertical="center" wrapText="1"/>
    </xf>
    <xf numFmtId="166" fontId="13" fillId="0" borderId="6" xfId="0" applyNumberFormat="1" applyFont="1" applyBorder="1" applyAlignment="1">
      <alignment horizontal="center" vertical="center" wrapText="1"/>
    </xf>
    <xf numFmtId="0" fontId="5" fillId="0" borderId="15" xfId="0" applyFont="1" applyBorder="1" applyAlignment="1">
      <alignment horizontal="left" vertical="top" wrapText="1"/>
    </xf>
    <xf numFmtId="0" fontId="5" fillId="0" borderId="15" xfId="0" applyFont="1" applyBorder="1" applyAlignment="1">
      <alignment horizontal="left" vertical="top"/>
    </xf>
    <xf numFmtId="0" fontId="9" fillId="0" borderId="19" xfId="0" applyFont="1" applyBorder="1" applyAlignment="1">
      <alignment horizontal="left" vertical="top" wrapText="1"/>
    </xf>
    <xf numFmtId="0" fontId="5" fillId="0" borderId="16" xfId="0" applyFont="1" applyBorder="1" applyAlignment="1">
      <alignment horizontal="left" vertical="top" wrapText="1"/>
    </xf>
    <xf numFmtId="0" fontId="5" fillId="0" borderId="16" xfId="0" applyFont="1" applyBorder="1" applyAlignment="1">
      <alignment horizontal="left" vertical="center" wrapText="1"/>
    </xf>
    <xf numFmtId="0" fontId="5" fillId="0" borderId="0" xfId="0" applyFont="1" applyAlignment="1">
      <alignment vertical="top"/>
    </xf>
    <xf numFmtId="0" fontId="5" fillId="0" borderId="1" xfId="0" applyFont="1" applyBorder="1" applyAlignment="1">
      <alignment horizontal="left" vertical="center"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shrinkToFit="1"/>
    </xf>
    <xf numFmtId="0" fontId="9"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1" fontId="5" fillId="0" borderId="6" xfId="0" applyNumberFormat="1" applyFont="1" applyBorder="1" applyAlignment="1">
      <alignment horizontal="center" vertical="center" shrinkToFit="1"/>
    </xf>
    <xf numFmtId="164" fontId="5" fillId="0" borderId="19" xfId="0" applyNumberFormat="1" applyFont="1" applyBorder="1" applyAlignment="1">
      <alignment horizontal="center" vertical="center" shrinkToFit="1"/>
    </xf>
    <xf numFmtId="164" fontId="8" fillId="0" borderId="19" xfId="0" applyNumberFormat="1" applyFont="1" applyBorder="1" applyAlignment="1">
      <alignment horizontal="center" vertical="center" shrinkToFit="1"/>
    </xf>
    <xf numFmtId="0" fontId="9" fillId="0" borderId="19" xfId="0" applyFont="1" applyBorder="1" applyAlignment="1">
      <alignment horizontal="center" vertical="center" wrapText="1"/>
    </xf>
    <xf numFmtId="165" fontId="5" fillId="0" borderId="19" xfId="0" applyNumberFormat="1" applyFont="1" applyBorder="1" applyAlignment="1">
      <alignment horizontal="center" vertical="center" shrinkToFit="1"/>
    </xf>
    <xf numFmtId="49" fontId="9" fillId="0" borderId="16" xfId="0" applyNumberFormat="1" applyFont="1" applyBorder="1" applyAlignment="1">
      <alignment vertical="top"/>
    </xf>
    <xf numFmtId="0" fontId="5" fillId="0" borderId="6" xfId="4" applyFont="1" applyBorder="1" applyAlignment="1">
      <alignment horizontal="left" vertical="center" wrapText="1"/>
    </xf>
    <xf numFmtId="0" fontId="5" fillId="0" borderId="6" xfId="4"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Alignment="1">
      <alignment horizontal="left" vertical="top" wrapText="1" indent="1"/>
    </xf>
    <xf numFmtId="0" fontId="9" fillId="0" borderId="15" xfId="0" applyFont="1" applyBorder="1" applyAlignment="1">
      <alignment horizontal="right" vertical="center" wrapText="1" indent="1"/>
    </xf>
    <xf numFmtId="0" fontId="5" fillId="0" borderId="19" xfId="0" applyFont="1" applyBorder="1" applyAlignment="1">
      <alignment horizontal="left" vertical="center" wrapText="1"/>
    </xf>
    <xf numFmtId="0" fontId="5" fillId="0" borderId="5" xfId="0" applyFont="1" applyBorder="1" applyAlignment="1">
      <alignment vertical="center" wrapText="1"/>
    </xf>
    <xf numFmtId="164" fontId="8" fillId="0" borderId="6" xfId="0" applyNumberFormat="1" applyFont="1" applyBorder="1" applyAlignment="1">
      <alignment vertical="top" shrinkToFit="1"/>
    </xf>
    <xf numFmtId="164" fontId="5" fillId="0" borderId="6" xfId="0" applyNumberFormat="1" applyFont="1" applyBorder="1" applyAlignment="1">
      <alignment vertical="top" shrinkToFit="1"/>
    </xf>
    <xf numFmtId="0" fontId="9" fillId="0" borderId="6" xfId="0" applyFont="1" applyBorder="1" applyAlignment="1">
      <alignment vertical="top" wrapText="1"/>
    </xf>
    <xf numFmtId="0" fontId="5" fillId="0" borderId="6" xfId="0" applyFont="1" applyBorder="1" applyAlignment="1">
      <alignment vertical="center" wrapText="1"/>
    </xf>
    <xf numFmtId="0" fontId="5" fillId="0" borderId="19" xfId="0" applyFont="1" applyBorder="1" applyAlignment="1">
      <alignment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40" fontId="9" fillId="0" borderId="15" xfId="0" applyNumberFormat="1" applyFont="1" applyBorder="1" applyAlignment="1">
      <alignment horizontal="center" vertical="center"/>
    </xf>
    <xf numFmtId="0" fontId="9" fillId="0" borderId="6" xfId="0" applyFont="1" applyBorder="1" applyAlignment="1">
      <alignment vertical="center" wrapText="1"/>
    </xf>
    <xf numFmtId="0" fontId="9" fillId="0" borderId="17" xfId="0" applyFont="1" applyBorder="1" applyAlignment="1">
      <alignment vertical="center" wrapText="1"/>
    </xf>
    <xf numFmtId="164" fontId="5" fillId="0" borderId="19" xfId="0" applyNumberFormat="1" applyFont="1" applyBorder="1" applyAlignment="1">
      <alignment horizontal="left" vertical="center" shrinkToFit="1"/>
    </xf>
    <xf numFmtId="164" fontId="8" fillId="0" borderId="19" xfId="0" applyNumberFormat="1" applyFont="1" applyBorder="1" applyAlignment="1">
      <alignment horizontal="left" vertical="center" shrinkToFit="1"/>
    </xf>
    <xf numFmtId="0" fontId="9" fillId="0" borderId="19" xfId="0" applyFont="1" applyBorder="1" applyAlignment="1">
      <alignment horizontal="left" vertical="center" wrapText="1"/>
    </xf>
    <xf numFmtId="165" fontId="5" fillId="0" borderId="19" xfId="0" applyNumberFormat="1" applyFont="1" applyBorder="1" applyAlignment="1">
      <alignment horizontal="left" vertical="center" shrinkToFit="1"/>
    </xf>
    <xf numFmtId="0" fontId="9" fillId="0" borderId="16" xfId="0" applyFont="1" applyBorder="1" applyAlignment="1">
      <alignment horizontal="center" vertical="center" wrapText="1"/>
    </xf>
    <xf numFmtId="4" fontId="5" fillId="0" borderId="6" xfId="0" applyNumberFormat="1" applyFont="1" applyBorder="1" applyAlignment="1">
      <alignment horizontal="center" vertical="center" shrinkToFit="1"/>
    </xf>
    <xf numFmtId="164" fontId="8" fillId="0" borderId="6" xfId="0" applyNumberFormat="1" applyFont="1" applyBorder="1" applyAlignment="1">
      <alignment vertical="center" shrinkToFit="1"/>
    </xf>
    <xf numFmtId="164" fontId="5" fillId="0" borderId="6" xfId="0" applyNumberFormat="1" applyFont="1" applyBorder="1" applyAlignment="1">
      <alignment vertical="center" shrinkToFit="1"/>
    </xf>
    <xf numFmtId="0" fontId="5" fillId="0" borderId="18" xfId="0" applyFont="1" applyBorder="1" applyAlignment="1">
      <alignment horizontal="left" vertical="center" wrapText="1"/>
    </xf>
    <xf numFmtId="166" fontId="9" fillId="0" borderId="6" xfId="0" applyNumberFormat="1" applyFont="1" applyBorder="1" applyAlignment="1">
      <alignment horizontal="center" vertical="center" wrapText="1"/>
    </xf>
    <xf numFmtId="0" fontId="4" fillId="0" borderId="5" xfId="0" applyFont="1" applyBorder="1" applyAlignment="1">
      <alignment horizontal="left" vertical="center" wrapText="1"/>
    </xf>
    <xf numFmtId="0" fontId="9" fillId="0" borderId="15" xfId="0" applyFont="1" applyBorder="1" applyAlignment="1">
      <alignment vertical="center" wrapText="1"/>
    </xf>
    <xf numFmtId="0" fontId="4" fillId="0" borderId="6" xfId="0" applyFont="1" applyBorder="1" applyAlignment="1">
      <alignment vertical="top" wrapText="1"/>
    </xf>
    <xf numFmtId="165" fontId="5" fillId="0" borderId="6" xfId="0" applyNumberFormat="1" applyFont="1" applyBorder="1" applyAlignment="1">
      <alignment horizontal="left" vertical="center" shrinkToFit="1"/>
    </xf>
    <xf numFmtId="0" fontId="5" fillId="0" borderId="17" xfId="0" applyFont="1" applyBorder="1" applyAlignment="1">
      <alignment horizontal="left" vertical="top" wrapText="1"/>
    </xf>
    <xf numFmtId="0" fontId="9" fillId="0" borderId="0" xfId="0" applyFont="1" applyAlignment="1">
      <alignment vertical="center" wrapText="1"/>
    </xf>
    <xf numFmtId="0" fontId="9" fillId="0" borderId="16" xfId="0" applyFont="1" applyBorder="1" applyAlignment="1">
      <alignment vertical="center" wrapText="1"/>
    </xf>
    <xf numFmtId="166" fontId="8" fillId="0" borderId="6" xfId="0" applyNumberFormat="1" applyFont="1" applyBorder="1" applyAlignment="1">
      <alignment horizontal="left" vertical="center" wrapText="1"/>
    </xf>
    <xf numFmtId="166" fontId="5" fillId="0" borderId="6" xfId="0" applyNumberFormat="1" applyFont="1" applyBorder="1" applyAlignment="1">
      <alignment horizontal="center" vertical="center" shrinkToFit="1"/>
    </xf>
    <xf numFmtId="166" fontId="9" fillId="0" borderId="6" xfId="0" applyNumberFormat="1" applyFont="1" applyBorder="1" applyAlignment="1">
      <alignment horizontal="left" vertical="center" wrapText="1"/>
    </xf>
    <xf numFmtId="166" fontId="9" fillId="0" borderId="17" xfId="0" applyNumberFormat="1" applyFont="1" applyBorder="1" applyAlignment="1">
      <alignment horizontal="center" vertical="center" wrapText="1"/>
    </xf>
    <xf numFmtId="166" fontId="5" fillId="0" borderId="16" xfId="0" applyNumberFormat="1" applyFont="1" applyBorder="1" applyAlignment="1">
      <alignment horizontal="center" vertical="center" wrapText="1"/>
    </xf>
    <xf numFmtId="166" fontId="9" fillId="0" borderId="16" xfId="0" applyNumberFormat="1" applyFont="1" applyBorder="1" applyAlignment="1">
      <alignment horizontal="center" vertical="center" wrapText="1"/>
    </xf>
    <xf numFmtId="0" fontId="5" fillId="2" borderId="1" xfId="0" applyFont="1" applyFill="1" applyBorder="1" applyAlignment="1">
      <alignment horizontal="center" vertical="top" wrapText="1"/>
    </xf>
    <xf numFmtId="43" fontId="9" fillId="0" borderId="15" xfId="2" applyFont="1" applyFill="1" applyBorder="1" applyAlignment="1">
      <alignment vertical="center"/>
    </xf>
    <xf numFmtId="0" fontId="5" fillId="0" borderId="5" xfId="0" applyFont="1" applyBorder="1" applyAlignment="1">
      <alignment horizontal="left" wrapText="1"/>
    </xf>
    <xf numFmtId="0" fontId="9" fillId="0" borderId="15" xfId="0" applyFont="1" applyBorder="1" applyAlignment="1">
      <alignment horizontal="center"/>
    </xf>
    <xf numFmtId="43" fontId="9" fillId="0" borderId="15" xfId="2" applyFont="1" applyFill="1" applyBorder="1" applyAlignment="1"/>
    <xf numFmtId="40" fontId="9" fillId="0" borderId="15" xfId="0" applyNumberFormat="1" applyFont="1" applyBorder="1"/>
    <xf numFmtId="0" fontId="4" fillId="0" borderId="15" xfId="0" applyFont="1" applyBorder="1" applyAlignment="1">
      <alignment horizontal="center"/>
    </xf>
    <xf numFmtId="49" fontId="9" fillId="0" borderId="16" xfId="0" applyNumberFormat="1" applyFont="1" applyBorder="1" applyAlignment="1">
      <alignment horizontal="center" wrapText="1"/>
    </xf>
    <xf numFmtId="0" fontId="9" fillId="0" borderId="16" xfId="0" applyFont="1" applyBorder="1" applyAlignment="1">
      <alignment horizontal="center"/>
    </xf>
    <xf numFmtId="1" fontId="5" fillId="0" borderId="6" xfId="0" applyNumberFormat="1" applyFont="1" applyBorder="1" applyAlignment="1">
      <alignment horizontal="center" shrinkToFit="1"/>
    </xf>
    <xf numFmtId="40" fontId="4" fillId="0" borderId="15" xfId="0" applyNumberFormat="1" applyFont="1" applyBorder="1" applyAlignment="1">
      <alignment horizontal="center"/>
    </xf>
    <xf numFmtId="40" fontId="9" fillId="0" borderId="15" xfId="0" applyNumberFormat="1" applyFont="1" applyBorder="1" applyAlignment="1">
      <alignment horizontal="center"/>
    </xf>
    <xf numFmtId="9" fontId="9" fillId="0" borderId="15" xfId="3" applyFont="1" applyFill="1" applyBorder="1" applyAlignment="1"/>
    <xf numFmtId="0" fontId="9" fillId="0" borderId="6" xfId="0" applyFont="1" applyBorder="1" applyAlignment="1">
      <alignment horizontal="left" wrapText="1"/>
    </xf>
    <xf numFmtId="0" fontId="5" fillId="2" borderId="13" xfId="0" applyFont="1" applyFill="1" applyBorder="1" applyAlignment="1">
      <alignment vertical="center"/>
    </xf>
    <xf numFmtId="0" fontId="9" fillId="2" borderId="12" xfId="0" applyFont="1" applyFill="1" applyBorder="1" applyAlignment="1">
      <alignment vertical="center"/>
    </xf>
    <xf numFmtId="0" fontId="9" fillId="0" borderId="15" xfId="0" applyFont="1" applyBorder="1" applyAlignment="1">
      <alignment vertical="center"/>
    </xf>
    <xf numFmtId="0" fontId="5" fillId="2" borderId="13" xfId="0" applyFont="1" applyFill="1" applyBorder="1" applyAlignment="1">
      <alignment vertical="center" wrapText="1"/>
    </xf>
    <xf numFmtId="0" fontId="5" fillId="0" borderId="13" xfId="0" applyFont="1" applyBorder="1" applyAlignment="1">
      <alignment horizontal="left" vertical="center" wrapText="1"/>
    </xf>
    <xf numFmtId="49" fontId="9" fillId="0" borderId="15" xfId="0" applyNumberFormat="1" applyFont="1" applyBorder="1" applyAlignment="1">
      <alignment vertical="center" wrapText="1"/>
    </xf>
    <xf numFmtId="49" fontId="9" fillId="0" borderId="15" xfId="0" applyNumberFormat="1" applyFont="1" applyBorder="1" applyAlignment="1">
      <alignment horizontal="center" vertical="center" wrapText="1"/>
    </xf>
    <xf numFmtId="0" fontId="5" fillId="0" borderId="16" xfId="0" applyFont="1" applyBorder="1" applyAlignment="1">
      <alignment horizontal="center" vertical="center" wrapText="1"/>
    </xf>
    <xf numFmtId="49" fontId="9" fillId="0" borderId="20" xfId="0" applyNumberFormat="1" applyFont="1" applyBorder="1" applyAlignment="1">
      <alignment horizontal="center" vertical="center" wrapText="1"/>
    </xf>
    <xf numFmtId="166" fontId="9" fillId="0" borderId="6" xfId="0" applyNumberFormat="1" applyFont="1" applyBorder="1" applyAlignment="1">
      <alignment horizontal="center" vertical="center" shrinkToFit="1"/>
    </xf>
    <xf numFmtId="166" fontId="13" fillId="0" borderId="6" xfId="0" applyNumberFormat="1" applyFont="1" applyBorder="1" applyAlignment="1">
      <alignment horizontal="center" vertical="center" shrinkToFit="1"/>
    </xf>
    <xf numFmtId="166" fontId="8" fillId="0" borderId="6" xfId="0" applyNumberFormat="1" applyFont="1" applyBorder="1" applyAlignment="1">
      <alignment horizontal="center" vertical="center" shrinkToFit="1"/>
    </xf>
    <xf numFmtId="164" fontId="9" fillId="0" borderId="6" xfId="0" applyNumberFormat="1" applyFont="1" applyBorder="1" applyAlignment="1">
      <alignment horizontal="center" vertical="center" shrinkToFit="1"/>
    </xf>
    <xf numFmtId="164" fontId="9" fillId="0" borderId="6" xfId="0" applyNumberFormat="1" applyFont="1" applyBorder="1" applyAlignment="1">
      <alignment horizontal="left" vertical="center" wrapText="1"/>
    </xf>
    <xf numFmtId="164" fontId="9" fillId="0" borderId="6" xfId="0" applyNumberFormat="1" applyFont="1" applyBorder="1" applyAlignment="1">
      <alignment horizontal="center" vertical="center" wrapText="1"/>
    </xf>
    <xf numFmtId="164" fontId="5" fillId="0" borderId="6" xfId="0" applyNumberFormat="1" applyFont="1" applyBorder="1" applyAlignment="1">
      <alignment horizontal="left" vertical="center" wrapText="1"/>
    </xf>
    <xf numFmtId="164" fontId="13" fillId="0" borderId="6" xfId="0" applyNumberFormat="1" applyFont="1" applyBorder="1" applyAlignment="1">
      <alignment horizontal="center" vertical="center" shrinkToFit="1"/>
    </xf>
    <xf numFmtId="164" fontId="13" fillId="0" borderId="6" xfId="0" applyNumberFormat="1" applyFont="1" applyBorder="1" applyAlignment="1">
      <alignment horizontal="center" vertical="center" wrapText="1"/>
    </xf>
    <xf numFmtId="164" fontId="13" fillId="0" borderId="17" xfId="0" applyNumberFormat="1" applyFont="1" applyBorder="1" applyAlignment="1">
      <alignment horizontal="center" vertical="center" shrinkToFit="1"/>
    </xf>
    <xf numFmtId="164" fontId="9" fillId="0" borderId="16" xfId="0" applyNumberFormat="1" applyFont="1" applyBorder="1" applyAlignment="1">
      <alignment horizontal="center" vertical="center" shrinkToFit="1"/>
    </xf>
    <xf numFmtId="49" fontId="4" fillId="0" borderId="15" xfId="0" applyNumberFormat="1" applyFont="1" applyBorder="1" applyAlignment="1">
      <alignment vertical="center" wrapText="1"/>
    </xf>
    <xf numFmtId="49" fontId="4" fillId="0" borderId="15" xfId="0" applyNumberFormat="1" applyFont="1" applyBorder="1" applyAlignment="1">
      <alignment horizontal="center" vertical="center" wrapText="1"/>
    </xf>
    <xf numFmtId="0" fontId="5" fillId="0" borderId="6" xfId="4" applyFont="1" applyBorder="1" applyAlignment="1">
      <alignment horizontal="center" vertical="center" wrapText="1"/>
    </xf>
    <xf numFmtId="0" fontId="5" fillId="2" borderId="12" xfId="0" applyFont="1" applyFill="1" applyBorder="1" applyAlignment="1">
      <alignment vertical="center"/>
    </xf>
    <xf numFmtId="49" fontId="13" fillId="0" borderId="0" xfId="0" applyNumberFormat="1" applyFont="1" applyAlignment="1">
      <alignment horizontal="center" vertical="top"/>
    </xf>
    <xf numFmtId="0" fontId="13" fillId="0" borderId="0" xfId="0" applyFont="1"/>
    <xf numFmtId="44" fontId="9" fillId="0" borderId="15" xfId="0" applyNumberFormat="1" applyFont="1" applyBorder="1" applyAlignment="1">
      <alignment vertical="center"/>
    </xf>
    <xf numFmtId="44" fontId="4" fillId="0" borderId="15" xfId="0" applyNumberFormat="1" applyFont="1" applyBorder="1" applyAlignment="1">
      <alignment vertical="center"/>
    </xf>
    <xf numFmtId="44" fontId="9" fillId="0" borderId="16" xfId="2" applyNumberFormat="1" applyFont="1" applyFill="1" applyBorder="1" applyAlignment="1">
      <alignment vertical="center"/>
    </xf>
    <xf numFmtId="44" fontId="9" fillId="0" borderId="15" xfId="2" applyNumberFormat="1" applyFont="1" applyFill="1" applyBorder="1" applyAlignment="1">
      <alignment vertical="center"/>
    </xf>
    <xf numFmtId="44" fontId="4" fillId="0" borderId="15" xfId="2" applyNumberFormat="1" applyFont="1" applyFill="1" applyBorder="1" applyAlignment="1">
      <alignment vertical="center"/>
    </xf>
    <xf numFmtId="44" fontId="9" fillId="0" borderId="0" xfId="2" applyNumberFormat="1" applyFont="1" applyFill="1" applyBorder="1" applyAlignment="1">
      <alignment vertical="center"/>
    </xf>
    <xf numFmtId="44" fontId="9" fillId="0" borderId="15" xfId="2" applyNumberFormat="1" applyFont="1" applyFill="1" applyBorder="1" applyAlignment="1"/>
    <xf numFmtId="44" fontId="9" fillId="0" borderId="15" xfId="0" applyNumberFormat="1" applyFont="1" applyBorder="1"/>
    <xf numFmtId="44" fontId="4" fillId="0" borderId="15" xfId="2" applyNumberFormat="1" applyFont="1" applyFill="1" applyBorder="1" applyAlignment="1"/>
    <xf numFmtId="44" fontId="4" fillId="0" borderId="15" xfId="0" applyNumberFormat="1" applyFont="1" applyBorder="1"/>
    <xf numFmtId="44" fontId="9" fillId="0" borderId="15" xfId="3" applyNumberFormat="1" applyFont="1" applyFill="1" applyBorder="1" applyAlignment="1"/>
    <xf numFmtId="44" fontId="9" fillId="0" borderId="16" xfId="2" applyNumberFormat="1" applyFont="1" applyFill="1" applyBorder="1" applyAlignment="1"/>
    <xf numFmtId="44" fontId="5" fillId="0" borderId="0" xfId="0" applyNumberFormat="1" applyFont="1" applyAlignment="1">
      <alignment horizontal="left" vertical="top"/>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6" fontId="17" fillId="0" borderId="6" xfId="0" applyNumberFormat="1" applyFont="1" applyBorder="1" applyAlignment="1">
      <alignment horizontal="center" vertical="center" shrinkToFit="1"/>
    </xf>
    <xf numFmtId="166" fontId="17" fillId="0" borderId="6" xfId="0" applyNumberFormat="1" applyFont="1" applyBorder="1" applyAlignment="1">
      <alignment horizontal="center" vertical="center" wrapText="1"/>
    </xf>
    <xf numFmtId="44" fontId="9" fillId="0" borderId="0" xfId="0" applyNumberFormat="1" applyFont="1" applyAlignment="1">
      <alignment horizontal="center" vertical="top"/>
    </xf>
    <xf numFmtId="40" fontId="17" fillId="0" borderId="15" xfId="0" applyNumberFormat="1" applyFont="1" applyBorder="1" applyAlignment="1">
      <alignment horizontal="center" vertical="center"/>
    </xf>
    <xf numFmtId="165" fontId="17" fillId="0" borderId="19" xfId="0" applyNumberFormat="1" applyFont="1" applyBorder="1" applyAlignment="1">
      <alignment horizontal="left" vertical="center" shrinkToFit="1"/>
    </xf>
    <xf numFmtId="0" fontId="17" fillId="0" borderId="16" xfId="0" applyFont="1" applyBorder="1" applyAlignment="1">
      <alignment horizontal="center" vertical="center" wrapText="1"/>
    </xf>
    <xf numFmtId="165" fontId="17" fillId="0" borderId="6" xfId="0" applyNumberFormat="1" applyFont="1" applyBorder="1" applyAlignment="1">
      <alignment horizontal="center" vertical="center" shrinkToFit="1"/>
    </xf>
    <xf numFmtId="0" fontId="19" fillId="0" borderId="6" xfId="0" applyFont="1" applyBorder="1" applyAlignment="1">
      <alignment horizontal="left" vertical="center" wrapText="1"/>
    </xf>
    <xf numFmtId="0" fontId="17" fillId="0" borderId="6" xfId="4" applyFont="1" applyBorder="1" applyAlignment="1">
      <alignment horizontal="left" vertical="center" wrapText="1"/>
    </xf>
    <xf numFmtId="0" fontId="17" fillId="0" borderId="6" xfId="4" applyFont="1" applyBorder="1" applyAlignment="1">
      <alignment horizontal="center" vertical="center" wrapText="1"/>
    </xf>
    <xf numFmtId="0" fontId="17" fillId="0" borderId="0" xfId="0" applyFont="1" applyAlignment="1">
      <alignment horizontal="left" vertical="top"/>
    </xf>
    <xf numFmtId="0" fontId="17" fillId="0" borderId="5" xfId="0" applyFont="1" applyBorder="1" applyAlignment="1">
      <alignment horizontal="left" vertical="center" wrapText="1"/>
    </xf>
    <xf numFmtId="0" fontId="21" fillId="0" borderId="5" xfId="0" applyFont="1" applyBorder="1" applyAlignment="1">
      <alignment horizontal="left" vertical="center" wrapText="1"/>
    </xf>
    <xf numFmtId="166" fontId="17" fillId="0" borderId="5" xfId="0" applyNumberFormat="1" applyFont="1" applyBorder="1" applyAlignment="1">
      <alignment horizontal="left" vertical="center" wrapText="1"/>
    </xf>
    <xf numFmtId="0" fontId="19" fillId="0" borderId="6" xfId="0" applyFont="1" applyBorder="1" applyAlignment="1">
      <alignment horizontal="left" vertical="top" wrapText="1"/>
    </xf>
    <xf numFmtId="166" fontId="17" fillId="0" borderId="6" xfId="0" applyNumberFormat="1" applyFont="1" applyBorder="1" applyAlignment="1">
      <alignment horizontal="left" vertical="center" wrapText="1"/>
    </xf>
    <xf numFmtId="49" fontId="17" fillId="0" borderId="0" xfId="0" applyNumberFormat="1" applyFont="1" applyAlignment="1">
      <alignment horizontal="center" vertical="top"/>
    </xf>
    <xf numFmtId="0" fontId="17" fillId="0" borderId="0" xfId="0" applyFont="1"/>
    <xf numFmtId="49" fontId="19" fillId="0" borderId="0" xfId="0" applyNumberFormat="1" applyFont="1" applyAlignment="1">
      <alignment horizontal="center" vertical="top"/>
    </xf>
    <xf numFmtId="0" fontId="19" fillId="0" borderId="0" xfId="0" applyFont="1"/>
    <xf numFmtId="49" fontId="17" fillId="0" borderId="0" xfId="0" applyNumberFormat="1" applyFont="1"/>
    <xf numFmtId="0" fontId="17" fillId="0" borderId="6" xfId="0" applyFont="1" applyBorder="1" applyAlignment="1">
      <alignment horizontal="left" vertical="top" wrapText="1"/>
    </xf>
    <xf numFmtId="0" fontId="17" fillId="0" borderId="6" xfId="0" applyFont="1" applyBorder="1" applyAlignment="1">
      <alignment horizontal="center" vertical="top" wrapText="1"/>
    </xf>
    <xf numFmtId="0" fontId="17" fillId="0" borderId="6" xfId="0" applyFont="1" applyBorder="1" applyAlignment="1">
      <alignment horizontal="center" wrapText="1"/>
    </xf>
    <xf numFmtId="0" fontId="17" fillId="0" borderId="19" xfId="0" applyFont="1" applyBorder="1" applyAlignment="1">
      <alignment horizontal="left" vertical="center" wrapText="1"/>
    </xf>
    <xf numFmtId="167" fontId="17" fillId="0" borderId="0" xfId="0" applyNumberFormat="1" applyFont="1" applyAlignment="1">
      <alignment horizontal="center" vertical="top"/>
    </xf>
    <xf numFmtId="0" fontId="17" fillId="2" borderId="12" xfId="0" applyFont="1" applyFill="1" applyBorder="1" applyAlignment="1">
      <alignment vertical="center"/>
    </xf>
    <xf numFmtId="0" fontId="17" fillId="2" borderId="13" xfId="0" applyFont="1" applyFill="1" applyBorder="1" applyAlignment="1">
      <alignment vertical="top"/>
    </xf>
    <xf numFmtId="0" fontId="17" fillId="2" borderId="13" xfId="0" applyFont="1" applyFill="1" applyBorder="1" applyAlignment="1">
      <alignment vertical="center"/>
    </xf>
    <xf numFmtId="43" fontId="17" fillId="0" borderId="0" xfId="0" applyNumberFormat="1" applyFont="1"/>
    <xf numFmtId="49" fontId="23" fillId="0" borderId="0" xfId="0" applyNumberFormat="1" applyFont="1" applyAlignment="1">
      <alignment horizontal="center" vertical="top"/>
    </xf>
    <xf numFmtId="49" fontId="24" fillId="0" borderId="0" xfId="0" applyNumberFormat="1" applyFont="1" applyAlignment="1">
      <alignment horizontal="center" vertical="top"/>
    </xf>
    <xf numFmtId="168" fontId="17" fillId="0" borderId="6" xfId="0" applyNumberFormat="1" applyFont="1" applyBorder="1" applyAlignment="1">
      <alignment horizontal="left" vertical="center" wrapText="1"/>
    </xf>
    <xf numFmtId="0" fontId="5" fillId="2" borderId="24" xfId="0" applyFont="1" applyFill="1" applyBorder="1" applyAlignment="1">
      <alignment horizontal="center" vertical="top" wrapText="1"/>
    </xf>
    <xf numFmtId="0" fontId="5" fillId="2" borderId="25"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5" xfId="0" applyFont="1" applyFill="1" applyBorder="1" applyAlignment="1">
      <alignment horizontal="left" vertical="top" wrapText="1" indent="2"/>
    </xf>
    <xf numFmtId="0" fontId="4" fillId="2" borderId="26" xfId="0" applyFont="1" applyFill="1" applyBorder="1" applyAlignment="1">
      <alignment horizontal="left" vertical="top" wrapText="1" indent="3"/>
    </xf>
    <xf numFmtId="0" fontId="0" fillId="0" borderId="22" xfId="0"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left" vertical="center" wrapText="1"/>
    </xf>
    <xf numFmtId="0" fontId="17" fillId="2" borderId="24"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9" fillId="2" borderId="25" xfId="0" applyFont="1" applyFill="1" applyBorder="1" applyAlignment="1">
      <alignment horizontal="center" vertical="top" wrapText="1"/>
    </xf>
    <xf numFmtId="0" fontId="17" fillId="0" borderId="22" xfId="0" applyFont="1" applyBorder="1" applyAlignment="1">
      <alignment horizontal="left" vertical="center" wrapText="1"/>
    </xf>
    <xf numFmtId="0" fontId="17" fillId="0" borderId="19" xfId="0" applyFont="1" applyBorder="1" applyAlignment="1">
      <alignment horizontal="left" wrapText="1"/>
    </xf>
    <xf numFmtId="164" fontId="19" fillId="0" borderId="19" xfId="0" applyNumberFormat="1" applyFont="1" applyBorder="1" applyAlignment="1">
      <alignment horizontal="left" vertical="center" shrinkToFit="1"/>
    </xf>
    <xf numFmtId="164" fontId="17" fillId="0" borderId="19" xfId="0" applyNumberFormat="1" applyFont="1" applyBorder="1" applyAlignment="1">
      <alignment horizontal="center" vertical="center" shrinkToFit="1"/>
    </xf>
    <xf numFmtId="0" fontId="17" fillId="0" borderId="19" xfId="0" applyFont="1" applyBorder="1" applyAlignment="1">
      <alignment horizontal="center" vertical="center" wrapText="1"/>
    </xf>
    <xf numFmtId="164" fontId="17" fillId="0" borderId="19" xfId="0" applyNumberFormat="1" applyFont="1" applyBorder="1" applyAlignment="1">
      <alignment horizontal="left" vertical="center" shrinkToFit="1"/>
    </xf>
    <xf numFmtId="3" fontId="9" fillId="0" borderId="6" xfId="0" applyNumberFormat="1" applyFont="1" applyBorder="1" applyAlignment="1">
      <alignment horizontal="center" vertical="center" wrapText="1"/>
    </xf>
    <xf numFmtId="0" fontId="9" fillId="0" borderId="16" xfId="0" applyFont="1" applyBorder="1" applyAlignment="1">
      <alignment horizontal="left" vertical="top" wrapText="1"/>
    </xf>
    <xf numFmtId="167" fontId="9" fillId="0" borderId="15" xfId="2" applyNumberFormat="1" applyFont="1" applyFill="1" applyBorder="1" applyAlignment="1">
      <alignment vertical="center"/>
    </xf>
    <xf numFmtId="0" fontId="5" fillId="0" borderId="18" xfId="0" applyFont="1" applyBorder="1" applyAlignment="1">
      <alignment horizontal="center" vertical="center" wrapText="1"/>
    </xf>
    <xf numFmtId="40" fontId="9" fillId="0" borderId="16" xfId="0" applyNumberFormat="1" applyFont="1" applyBorder="1" applyAlignment="1">
      <alignment horizontal="center" vertical="center"/>
    </xf>
    <xf numFmtId="44" fontId="4" fillId="0" borderId="16" xfId="2" applyNumberFormat="1" applyFont="1" applyFill="1" applyBorder="1" applyAlignment="1">
      <alignment vertical="center"/>
    </xf>
    <xf numFmtId="44" fontId="9" fillId="0" borderId="30" xfId="0" applyNumberFormat="1" applyFont="1" applyBorder="1" applyAlignment="1">
      <alignment vertical="center"/>
    </xf>
    <xf numFmtId="44" fontId="9" fillId="0" borderId="1" xfId="0" applyNumberFormat="1" applyFont="1" applyBorder="1" applyAlignment="1">
      <alignment horizontal="left" vertical="center" wrapText="1"/>
    </xf>
    <xf numFmtId="44" fontId="9" fillId="0" borderId="1" xfId="0" applyNumberFormat="1" applyFont="1" applyBorder="1" applyAlignment="1">
      <alignment vertical="center" wrapText="1"/>
    </xf>
    <xf numFmtId="44" fontId="4"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44" fontId="9" fillId="0" borderId="1" xfId="0" applyNumberFormat="1" applyFont="1" applyBorder="1" applyAlignment="1">
      <alignment horizontal="left" vertical="top" wrapText="1"/>
    </xf>
    <xf numFmtId="44" fontId="9" fillId="0" borderId="5" xfId="0" applyNumberFormat="1" applyFont="1" applyBorder="1" applyAlignment="1">
      <alignment wrapText="1"/>
    </xf>
    <xf numFmtId="0" fontId="9" fillId="2" borderId="13" xfId="0" applyFont="1" applyFill="1" applyBorder="1" applyAlignment="1">
      <alignment vertical="center" wrapText="1"/>
    </xf>
    <xf numFmtId="44" fontId="9" fillId="2" borderId="14" xfId="0" applyNumberFormat="1" applyFont="1" applyFill="1" applyBorder="1" applyAlignment="1">
      <alignment vertical="center" wrapText="1"/>
    </xf>
    <xf numFmtId="0" fontId="9" fillId="0" borderId="13" xfId="0" applyFont="1" applyBorder="1" applyAlignment="1">
      <alignment wrapText="1"/>
    </xf>
    <xf numFmtId="44" fontId="9" fillId="0" borderId="14" xfId="0" applyNumberFormat="1" applyFont="1" applyBorder="1" applyAlignment="1">
      <alignment horizontal="left" wrapText="1"/>
    </xf>
    <xf numFmtId="44" fontId="9" fillId="0" borderId="6" xfId="0" applyNumberFormat="1" applyFont="1" applyBorder="1" applyAlignment="1">
      <alignment wrapText="1"/>
    </xf>
    <xf numFmtId="44" fontId="9" fillId="0" borderId="6" xfId="0" applyNumberFormat="1" applyFont="1" applyBorder="1" applyAlignment="1">
      <alignment horizontal="left" wrapText="1"/>
    </xf>
    <xf numFmtId="44" fontId="9" fillId="0" borderId="13" xfId="0" applyNumberFormat="1" applyFont="1" applyBorder="1" applyAlignment="1">
      <alignment wrapText="1"/>
    </xf>
    <xf numFmtId="0" fontId="9" fillId="0" borderId="6" xfId="0" applyFont="1" applyBorder="1" applyAlignment="1">
      <alignment wrapText="1"/>
    </xf>
    <xf numFmtId="44" fontId="9" fillId="2" borderId="14" xfId="0" applyNumberFormat="1" applyFont="1" applyFill="1" applyBorder="1" applyAlignment="1">
      <alignment vertical="center"/>
    </xf>
    <xf numFmtId="0" fontId="9" fillId="2" borderId="13" xfId="0" applyFont="1" applyFill="1" applyBorder="1" applyAlignment="1">
      <alignment vertical="center"/>
    </xf>
    <xf numFmtId="0" fontId="9" fillId="0" borderId="0" xfId="0" applyFont="1" applyAlignment="1">
      <alignment horizontal="left" vertical="top"/>
    </xf>
    <xf numFmtId="0" fontId="9" fillId="0" borderId="5" xfId="0" applyFont="1" applyBorder="1" applyAlignment="1">
      <alignment vertical="center" wrapText="1"/>
    </xf>
    <xf numFmtId="0" fontId="9" fillId="0" borderId="27" xfId="0" applyFont="1" applyBorder="1" applyAlignment="1">
      <alignment vertical="center" wrapText="1"/>
    </xf>
    <xf numFmtId="40" fontId="9" fillId="0" borderId="15" xfId="0" applyNumberFormat="1" applyFont="1" applyBorder="1" applyAlignment="1">
      <alignment vertical="center"/>
    </xf>
    <xf numFmtId="43" fontId="4" fillId="0" borderId="15" xfId="2" applyFont="1" applyFill="1" applyBorder="1" applyAlignment="1">
      <alignment vertical="center"/>
    </xf>
    <xf numFmtId="40" fontId="4" fillId="0" borderId="15" xfId="0" applyNumberFormat="1" applyFont="1" applyBorder="1" applyAlignment="1">
      <alignment vertical="center"/>
    </xf>
    <xf numFmtId="169" fontId="9" fillId="0" borderId="15" xfId="0" applyNumberFormat="1" applyFont="1" applyBorder="1" applyAlignment="1">
      <alignment vertical="center"/>
    </xf>
    <xf numFmtId="43" fontId="9" fillId="0" borderId="16" xfId="2" applyFont="1" applyFill="1" applyBorder="1" applyAlignment="1">
      <alignment vertical="center"/>
    </xf>
    <xf numFmtId="44" fontId="4" fillId="2" borderId="14" xfId="0" applyNumberFormat="1" applyFont="1" applyFill="1" applyBorder="1" applyAlignment="1">
      <alignment vertical="center"/>
    </xf>
    <xf numFmtId="44" fontId="9" fillId="0" borderId="5" xfId="0" applyNumberFormat="1" applyFont="1" applyBorder="1" applyAlignment="1">
      <alignment vertical="center" wrapText="1"/>
    </xf>
    <xf numFmtId="167" fontId="9" fillId="0" borderId="15" xfId="0" applyNumberFormat="1" applyFont="1" applyBorder="1" applyAlignment="1">
      <alignment vertical="center"/>
    </xf>
    <xf numFmtId="0" fontId="9" fillId="0" borderId="13" xfId="0" applyFont="1" applyBorder="1" applyAlignment="1">
      <alignment vertical="center" wrapText="1"/>
    </xf>
    <xf numFmtId="44" fontId="9" fillId="0" borderId="14" xfId="0" applyNumberFormat="1" applyFont="1" applyBorder="1" applyAlignment="1">
      <alignment horizontal="left" vertical="center" wrapText="1"/>
    </xf>
    <xf numFmtId="44" fontId="9" fillId="0" borderId="6" xfId="0" applyNumberFormat="1" applyFont="1" applyBorder="1" applyAlignment="1">
      <alignment vertical="center" wrapText="1"/>
    </xf>
    <xf numFmtId="44" fontId="9" fillId="0" borderId="6" xfId="0" applyNumberFormat="1" applyFont="1" applyBorder="1" applyAlignment="1">
      <alignment vertical="top" wrapText="1"/>
    </xf>
    <xf numFmtId="44" fontId="9" fillId="0" borderId="6" xfId="0" applyNumberFormat="1" applyFont="1" applyBorder="1" applyAlignment="1">
      <alignment horizontal="left" vertical="center" wrapText="1"/>
    </xf>
    <xf numFmtId="49" fontId="9" fillId="0" borderId="6" xfId="0" applyNumberFormat="1" applyFont="1" applyBorder="1" applyAlignment="1">
      <alignment vertical="center" wrapText="1"/>
    </xf>
    <xf numFmtId="44" fontId="9" fillId="0" borderId="5" xfId="0" applyNumberFormat="1" applyFont="1" applyBorder="1" applyAlignment="1">
      <alignment vertical="top" wrapText="1"/>
    </xf>
    <xf numFmtId="44" fontId="9" fillId="0" borderId="27" xfId="0" applyNumberFormat="1" applyFont="1" applyBorder="1" applyAlignment="1">
      <alignment vertical="top" wrapText="1"/>
    </xf>
    <xf numFmtId="44" fontId="9" fillId="0" borderId="21" xfId="0" applyNumberFormat="1" applyFont="1" applyBorder="1" applyAlignment="1">
      <alignment vertical="center" wrapText="1"/>
    </xf>
    <xf numFmtId="44" fontId="9" fillId="0" borderId="21" xfId="0" applyNumberFormat="1" applyFont="1" applyBorder="1" applyAlignment="1">
      <alignment horizontal="left" vertical="center" wrapText="1"/>
    </xf>
    <xf numFmtId="44" fontId="9" fillId="0" borderId="29" xfId="0" applyNumberFormat="1" applyFont="1" applyBorder="1" applyAlignment="1">
      <alignment vertical="center"/>
    </xf>
    <xf numFmtId="0" fontId="9" fillId="0" borderId="16" xfId="0" applyFont="1" applyBorder="1" applyAlignment="1">
      <alignment horizontal="left" vertical="center" wrapText="1"/>
    </xf>
    <xf numFmtId="44" fontId="25" fillId="0" borderId="0" xfId="0" applyNumberFormat="1" applyFont="1" applyAlignment="1">
      <alignment horizontal="left" vertical="top"/>
    </xf>
    <xf numFmtId="0" fontId="9" fillId="0" borderId="2" xfId="0" applyFont="1" applyBorder="1" applyAlignment="1">
      <alignment horizontal="left" vertical="top" wrapText="1"/>
    </xf>
    <xf numFmtId="0" fontId="5" fillId="0" borderId="4" xfId="0" applyFont="1" applyBorder="1" applyAlignment="1">
      <alignment horizontal="left" vertical="top" wrapText="1"/>
    </xf>
    <xf numFmtId="40" fontId="9" fillId="3" borderId="15" xfId="0" applyNumberFormat="1" applyFont="1" applyFill="1" applyBorder="1" applyAlignment="1">
      <alignment vertical="center"/>
    </xf>
    <xf numFmtId="44" fontId="13" fillId="0" borderId="15" xfId="2" applyNumberFormat="1" applyFont="1" applyFill="1" applyBorder="1" applyAlignment="1">
      <alignment vertical="center"/>
    </xf>
    <xf numFmtId="44" fontId="13" fillId="0" borderId="15" xfId="0" applyNumberFormat="1" applyFont="1" applyBorder="1" applyAlignment="1">
      <alignment vertical="center"/>
    </xf>
    <xf numFmtId="0" fontId="20" fillId="0" borderId="6" xfId="0" applyFont="1" applyBorder="1" applyAlignment="1">
      <alignment horizontal="center" vertical="center" wrapText="1"/>
    </xf>
    <xf numFmtId="0" fontId="17" fillId="0" borderId="21" xfId="4" applyFont="1" applyBorder="1" applyAlignment="1">
      <alignment horizontal="left" vertical="center" wrapText="1"/>
    </xf>
    <xf numFmtId="0" fontId="17" fillId="0" borderId="17" xfId="4" applyFont="1" applyBorder="1" applyAlignment="1">
      <alignment horizontal="left" vertical="center" wrapText="1"/>
    </xf>
    <xf numFmtId="4" fontId="17" fillId="0" borderId="6" xfId="0" applyNumberFormat="1" applyFont="1" applyBorder="1" applyAlignment="1">
      <alignment horizontal="center" vertical="center" shrinkToFit="1"/>
    </xf>
    <xf numFmtId="0" fontId="28" fillId="0" borderId="0" xfId="5" applyFont="1"/>
    <xf numFmtId="0" fontId="28" fillId="0" borderId="16" xfId="5" applyFont="1" applyBorder="1" applyAlignment="1">
      <alignment horizontal="center" vertical="center"/>
    </xf>
    <xf numFmtId="0" fontId="28" fillId="0" borderId="15" xfId="5" applyFont="1" applyBorder="1" applyAlignment="1">
      <alignment horizontal="center" vertical="center"/>
    </xf>
    <xf numFmtId="0" fontId="28" fillId="0" borderId="15" xfId="5" applyFont="1" applyBorder="1" applyAlignment="1">
      <alignment horizontal="center" vertical="center" wrapText="1"/>
    </xf>
    <xf numFmtId="4" fontId="28" fillId="0" borderId="16" xfId="5" applyNumberFormat="1" applyFont="1" applyBorder="1" applyAlignment="1">
      <alignment horizontal="center" vertical="center"/>
    </xf>
    <xf numFmtId="4" fontId="28" fillId="0" borderId="15" xfId="5" applyNumberFormat="1" applyFont="1" applyBorder="1" applyAlignment="1">
      <alignment horizontal="center" vertical="center"/>
    </xf>
    <xf numFmtId="44" fontId="28" fillId="0" borderId="29" xfId="5" applyNumberFormat="1" applyFont="1" applyBorder="1" applyAlignment="1">
      <alignment horizontal="center" vertical="center"/>
    </xf>
    <xf numFmtId="0" fontId="27" fillId="0" borderId="16" xfId="5" applyFont="1" applyBorder="1" applyAlignment="1">
      <alignment horizontal="center" vertical="center"/>
    </xf>
    <xf numFmtId="0" fontId="27" fillId="0" borderId="15" xfId="5" applyFont="1" applyBorder="1" applyAlignment="1">
      <alignment horizontal="left" vertical="center" wrapText="1"/>
    </xf>
    <xf numFmtId="44" fontId="28" fillId="0" borderId="15" xfId="5" applyNumberFormat="1" applyFont="1" applyBorder="1" applyAlignment="1">
      <alignment horizontal="center" vertical="center"/>
    </xf>
    <xf numFmtId="0" fontId="28" fillId="0" borderId="15" xfId="5" applyFont="1" applyBorder="1" applyAlignment="1">
      <alignment horizontal="left" vertical="center" wrapText="1"/>
    </xf>
    <xf numFmtId="3" fontId="28" fillId="0" borderId="15" xfId="5" applyNumberFormat="1" applyFont="1" applyBorder="1" applyAlignment="1">
      <alignment horizontal="center" vertical="center"/>
    </xf>
    <xf numFmtId="170" fontId="28" fillId="0" borderId="15" xfId="5" applyNumberFormat="1" applyFont="1" applyBorder="1" applyAlignment="1">
      <alignment horizontal="center" vertical="center"/>
    </xf>
    <xf numFmtId="44" fontId="28" fillId="0" borderId="0" xfId="5" applyNumberFormat="1" applyFont="1"/>
    <xf numFmtId="170" fontId="28" fillId="0" borderId="15" xfId="6" applyNumberFormat="1" applyFont="1" applyBorder="1" applyAlignment="1">
      <alignment horizontal="center" vertical="center"/>
    </xf>
    <xf numFmtId="10" fontId="28" fillId="0" borderId="15" xfId="5" applyNumberFormat="1" applyFont="1" applyBorder="1" applyAlignment="1">
      <alignment horizontal="center" vertical="center"/>
    </xf>
    <xf numFmtId="0" fontId="28" fillId="0" borderId="15" xfId="5" applyFont="1" applyBorder="1" applyAlignment="1">
      <alignment horizontal="center"/>
    </xf>
    <xf numFmtId="44" fontId="28" fillId="0" borderId="15" xfId="5" applyNumberFormat="1" applyFont="1" applyBorder="1" applyAlignment="1">
      <alignment horizontal="center"/>
    </xf>
    <xf numFmtId="44" fontId="28" fillId="0" borderId="20" xfId="5" applyNumberFormat="1" applyFont="1" applyBorder="1" applyAlignment="1">
      <alignment horizontal="center" vertical="center"/>
    </xf>
    <xf numFmtId="49" fontId="9" fillId="0" borderId="15" xfId="0" applyNumberFormat="1" applyFont="1" applyBorder="1" applyAlignment="1">
      <alignment horizontal="left" vertical="top" wrapText="1"/>
    </xf>
    <xf numFmtId="0" fontId="21"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17" xfId="4" applyFont="1" applyBorder="1" applyAlignment="1">
      <alignment horizontal="center" vertical="center" wrapText="1"/>
    </xf>
    <xf numFmtId="0" fontId="8" fillId="2" borderId="12" xfId="0" applyFont="1" applyFill="1" applyBorder="1" applyAlignment="1">
      <alignment vertic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9"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center" vertical="top" wrapText="1"/>
    </xf>
    <xf numFmtId="0" fontId="9"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4" fillId="0" borderId="5" xfId="0" applyFont="1" applyBorder="1" applyAlignment="1">
      <alignment horizontal="left" vertical="top" wrapText="1" indent="1"/>
    </xf>
    <xf numFmtId="0" fontId="4" fillId="0" borderId="7" xfId="0" applyFont="1" applyBorder="1" applyAlignment="1">
      <alignment horizontal="left" vertical="top" wrapText="1" inden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center" vertical="top" wrapText="1"/>
    </xf>
    <xf numFmtId="0" fontId="5" fillId="0" borderId="23" xfId="0" applyFont="1" applyBorder="1" applyAlignment="1">
      <alignment horizontal="center" vertical="top" wrapText="1"/>
    </xf>
    <xf numFmtId="0" fontId="5" fillId="0" borderId="9" xfId="0" applyFont="1" applyBorder="1" applyAlignment="1">
      <alignment horizontal="center" vertical="top" wrapText="1"/>
    </xf>
    <xf numFmtId="0" fontId="27" fillId="0" borderId="12" xfId="5" applyFont="1" applyBorder="1" applyAlignment="1">
      <alignment horizontal="center" vertical="top" wrapText="1"/>
    </xf>
    <xf numFmtId="0" fontId="0" fillId="0" borderId="13" xfId="0" applyBorder="1" applyAlignment="1">
      <alignment horizontal="center" vertical="top"/>
    </xf>
    <xf numFmtId="0" fontId="0" fillId="0" borderId="31" xfId="0" applyBorder="1" applyAlignment="1">
      <alignment horizontal="center" vertical="top"/>
    </xf>
  </cellXfs>
  <cellStyles count="7">
    <cellStyle name="Comma" xfId="2" builtinId="3"/>
    <cellStyle name="Currency 2" xfId="6" xr:uid="{CE24EF7F-F66B-4C2B-AAA6-7C48E4B252A9}"/>
    <cellStyle name="Normal" xfId="0" builtinId="0"/>
    <cellStyle name="Normal 2" xfId="1" xr:uid="{00000000-0005-0000-0000-000002000000}"/>
    <cellStyle name="Normal 3" xfId="4" xr:uid="{00000000-0005-0000-0000-000003000000}"/>
    <cellStyle name="Normal 4" xfId="5" xr:uid="{E2E0D5FF-DB85-40DC-AF85-862F0875AA5E}"/>
    <cellStyle name="Percent" xfId="3" builtinId="5"/>
  </cellStyles>
  <dxfs count="0"/>
  <tableStyles count="0" defaultTableStyle="TableStyleMedium9"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5" name="Picture 4" descr="D:\WORK\Moses Kotane Sanitation\Moses Kotane logo.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srcRect/>
        <a:stretch>
          <a:fillRect/>
        </a:stretch>
      </xdr:blipFill>
      <xdr:spPr bwMode="auto">
        <a:xfrm>
          <a:off x="95416" y="97182"/>
          <a:ext cx="66658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60960</xdr:colOff>
      <xdr:row>0</xdr:row>
      <xdr:rowOff>838200</xdr:rowOff>
    </xdr:to>
    <xdr:pic>
      <xdr:nvPicPr>
        <xdr:cNvPr id="2" name="Picture 1" descr="D:\WORK\Moses Kotane Sanitation\Moses Kotane logo.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5416" y="97182"/>
          <a:ext cx="567524" cy="74101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137160</xdr:colOff>
      <xdr:row>0</xdr:row>
      <xdr:rowOff>0</xdr:rowOff>
    </xdr:from>
    <xdr:to>
      <xdr:col>2</xdr:col>
      <xdr:colOff>57150</xdr:colOff>
      <xdr:row>0</xdr:row>
      <xdr:rowOff>733425</xdr:rowOff>
    </xdr:to>
    <xdr:pic>
      <xdr:nvPicPr>
        <xdr:cNvPr id="4" name="Picture 3" descr="D:\WORK\Moses Kotane Sanitation\Moses Kotane logo.JP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srcRect/>
        <a:stretch>
          <a:fillRect/>
        </a:stretch>
      </xdr:blipFill>
      <xdr:spPr bwMode="auto">
        <a:xfrm>
          <a:off x="137160" y="0"/>
          <a:ext cx="567690" cy="7334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236220</xdr:colOff>
      <xdr:row>0</xdr:row>
      <xdr:rowOff>502920</xdr:rowOff>
    </xdr:from>
    <xdr:to>
      <xdr:col>2</xdr:col>
      <xdr:colOff>571500</xdr:colOff>
      <xdr:row>0</xdr:row>
      <xdr:rowOff>1021080</xdr:rowOff>
    </xdr:to>
    <xdr:pic>
      <xdr:nvPicPr>
        <xdr:cNvPr id="2" name="Picture 1" descr="D:\WORK\Moses Kotane Sanitation\Moses Kotane logo.JP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3208020" y="502920"/>
          <a:ext cx="335280" cy="51816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k-reception\old%20reception%20documents\I\Intsika%20Yethu%20Ward%2015%20Camama%20Forest\Certificates\Masakhane%20-%20Cert%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User\Local%20Settings\Temporary%20Internet%20Files\Content.Outlook\5ZYBOK5A\Tsomo%20invoce1.IAFJ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projects\T\Tsomo%20Water%20RDP3%20970315\Tsomo%20busplan%20Phase%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projects\K\Komga%20Treatment%20Works\Treatment%20works%20estim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Certificate"/>
      <sheetName val="Summary"/>
      <sheetName val="BOQ"/>
      <sheetName val="25kl Mthimbini"/>
      <sheetName val="25kl Chamama"/>
      <sheetName val="25kl Cubeni"/>
      <sheetName val="50 kl"/>
      <sheetName val="Materials on Site"/>
      <sheetName val="Contingencies"/>
      <sheetName val="Calcs"/>
      <sheetName val="Prev_ Payments"/>
    </sheetNames>
    <sheetDataSet>
      <sheetData sheetId="0" refreshError="1"/>
      <sheetData sheetId="1"/>
      <sheetData sheetId="2"/>
      <sheetData sheetId="3"/>
      <sheetData sheetId="4" refreshError="1"/>
      <sheetData sheetId="5" refreshError="1"/>
      <sheetData sheetId="6" refreshError="1"/>
      <sheetData sheetId="7"/>
      <sheetData sheetId="8"/>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ow r="15">
          <cell r="E15" t="str">
            <v>Mthatha</v>
          </cell>
        </row>
        <row r="22">
          <cell r="E22" t="str">
            <v>VAT</v>
          </cell>
          <cell r="G22" t="str">
            <v>Credit Card #1</v>
          </cell>
        </row>
        <row r="23">
          <cell r="G23" t="str">
            <v>Credit Card #2</v>
          </cell>
        </row>
        <row r="24">
          <cell r="G24" t="str">
            <v>Credit Card #3</v>
          </cell>
        </row>
        <row r="28">
          <cell r="D28" t="b">
            <v>0</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
      <sheetName val="Bulk demand"/>
      <sheetName val="Tsomo Data"/>
      <sheetName val="Develop gravity"/>
      <sheetName val="Mains"/>
      <sheetName val="Village reticulation"/>
      <sheetName val="Summary"/>
      <sheetName val="Program"/>
      <sheetName val="O&amp;M"/>
      <sheetName val="Task Definition"/>
      <sheetName val="Develop groundwater"/>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Bulk_demand"/>
      <sheetName val="Tsomo_Data"/>
      <sheetName val="Develop_gravity"/>
      <sheetName val="Village_reticulation"/>
      <sheetName val="Task_Definition"/>
      <sheetName val="Develop_groundwater"/>
    </sheetNames>
    <sheetDataSet>
      <sheetData sheetId="0" refreshError="1"/>
      <sheetData sheetId="1" refreshError="1"/>
      <sheetData sheetId="2" refreshError="1"/>
      <sheetData sheetId="3" refreshError="1"/>
      <sheetData sheetId="4">
        <row r="24">
          <cell r="D24">
            <v>293200</v>
          </cell>
        </row>
        <row r="25">
          <cell r="F25">
            <v>5550</v>
          </cell>
        </row>
        <row r="26">
          <cell r="F26">
            <v>4600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quantities"/>
      <sheetName val="Summary sheet"/>
      <sheetName val="conmip "/>
      <sheetName val="engineer"/>
      <sheetName val="economic operating cost"/>
      <sheetName val="practical operating cost"/>
      <sheetName val="3 YEAR COST"/>
      <sheetName val="Summary_sheet1"/>
      <sheetName val="conmip_1"/>
      <sheetName val="economic_operating_cost1"/>
      <sheetName val="practical_operating_cost1"/>
      <sheetName val="3_YEAR_COST1"/>
      <sheetName val="Summary_sheet"/>
      <sheetName val="conmip_"/>
      <sheetName val="economic_operating_cost"/>
      <sheetName val="practical_operating_cost"/>
      <sheetName val="3_YEAR_COST"/>
      <sheetName val="Mains"/>
      <sheetName val="Summary_sheet2"/>
      <sheetName val="conmip_2"/>
      <sheetName val="economic_operating_cost2"/>
      <sheetName val="practical_operating_cost2"/>
      <sheetName val="3_YEAR_COS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2"/>
  <sheetViews>
    <sheetView view="pageBreakPreview" topLeftCell="A201" zoomScaleNormal="100" zoomScaleSheetLayoutView="100" workbookViewId="0">
      <selection activeCell="H38" sqref="H38"/>
    </sheetView>
  </sheetViews>
  <sheetFormatPr defaultColWidth="8.77734375" defaultRowHeight="13.2" x14ac:dyDescent="0.25"/>
  <cols>
    <col min="1" max="1" width="8.77734375" style="1" customWidth="1"/>
    <col min="2" max="2" width="10.77734375" style="1" customWidth="1"/>
    <col min="3" max="3" width="42.109375" style="1" customWidth="1"/>
    <col min="4" max="4" width="5.109375" style="1" customWidth="1"/>
    <col min="5" max="5" width="7.77734375" style="1" customWidth="1"/>
    <col min="6" max="6" width="12.77734375" style="1" customWidth="1"/>
    <col min="7" max="7" width="16.44140625" style="244" customWidth="1"/>
    <col min="8" max="8" width="18.44140625" style="244" customWidth="1"/>
    <col min="9" max="16384" width="8.77734375" style="1"/>
  </cols>
  <sheetData>
    <row r="1" spans="1:12" ht="76.2" customHeight="1" x14ac:dyDescent="0.25">
      <c r="A1" s="320" t="s">
        <v>542</v>
      </c>
      <c r="B1" s="321"/>
      <c r="C1" s="321"/>
      <c r="D1" s="321"/>
      <c r="E1" s="321"/>
      <c r="F1" s="321"/>
      <c r="G1" s="321"/>
      <c r="H1" s="322"/>
    </row>
    <row r="2" spans="1:12" ht="30" customHeight="1" x14ac:dyDescent="0.25">
      <c r="A2" s="116" t="s">
        <v>12</v>
      </c>
      <c r="B2" s="116" t="s">
        <v>13</v>
      </c>
      <c r="C2" s="2" t="s">
        <v>14</v>
      </c>
      <c r="D2" s="2" t="s">
        <v>11</v>
      </c>
      <c r="E2" s="2" t="s">
        <v>15</v>
      </c>
      <c r="F2" s="2" t="s">
        <v>16</v>
      </c>
      <c r="G2" s="3" t="s">
        <v>17</v>
      </c>
      <c r="H2" s="4" t="s">
        <v>18</v>
      </c>
    </row>
    <row r="3" spans="1:12" ht="29.25" customHeight="1" x14ac:dyDescent="0.25">
      <c r="A3" s="5"/>
      <c r="B3" s="5" t="s">
        <v>27</v>
      </c>
      <c r="C3" s="20" t="s">
        <v>28</v>
      </c>
      <c r="D3" s="5"/>
      <c r="E3" s="118"/>
      <c r="F3" s="118"/>
      <c r="G3" s="233"/>
      <c r="H3" s="233"/>
    </row>
    <row r="4" spans="1:12" s="22" customFormat="1" x14ac:dyDescent="0.25">
      <c r="A4" s="23"/>
      <c r="B4" s="23"/>
      <c r="C4" s="23"/>
      <c r="D4" s="23"/>
      <c r="E4" s="23"/>
      <c r="F4" s="119"/>
      <c r="G4" s="162"/>
      <c r="H4" s="163" t="str">
        <f t="shared" ref="H4:H6" si="0">IF(G4="","",F4*G4)</f>
        <v/>
      </c>
      <c r="I4" s="21"/>
      <c r="J4" s="21"/>
      <c r="K4" s="21"/>
      <c r="L4" s="21"/>
    </row>
    <row r="5" spans="1:12" s="27" customFormat="1" ht="26.4" x14ac:dyDescent="0.25">
      <c r="A5" s="24" t="s">
        <v>1</v>
      </c>
      <c r="B5" s="25" t="s">
        <v>30</v>
      </c>
      <c r="C5" s="25" t="s">
        <v>31</v>
      </c>
      <c r="D5" s="25"/>
      <c r="E5" s="40"/>
      <c r="F5" s="122"/>
      <c r="G5" s="164"/>
      <c r="H5" s="165" t="str">
        <f t="shared" si="0"/>
        <v/>
      </c>
      <c r="I5" s="26"/>
      <c r="J5" s="26"/>
      <c r="K5" s="26"/>
      <c r="L5" s="26"/>
    </row>
    <row r="6" spans="1:12" s="22" customFormat="1" x14ac:dyDescent="0.25">
      <c r="A6" s="23"/>
      <c r="B6" s="23"/>
      <c r="C6" s="23"/>
      <c r="D6" s="23"/>
      <c r="E6" s="23"/>
      <c r="F6" s="119"/>
      <c r="G6" s="162"/>
      <c r="H6" s="163" t="str">
        <f t="shared" si="0"/>
        <v/>
      </c>
      <c r="I6" s="21"/>
      <c r="J6" s="21"/>
      <c r="K6" s="21"/>
      <c r="L6" s="21"/>
    </row>
    <row r="7" spans="1:12" s="22" customFormat="1" x14ac:dyDescent="0.25">
      <c r="A7" s="28" t="s">
        <v>29</v>
      </c>
      <c r="B7" s="29" t="s">
        <v>19</v>
      </c>
      <c r="C7" s="29" t="s">
        <v>32</v>
      </c>
      <c r="D7" s="29"/>
      <c r="E7" s="37" t="s">
        <v>33</v>
      </c>
      <c r="F7" s="119">
        <v>1</v>
      </c>
      <c r="G7" s="162"/>
      <c r="H7" s="163"/>
      <c r="I7" s="21"/>
      <c r="J7" s="21"/>
      <c r="K7" s="21"/>
      <c r="L7" s="21"/>
    </row>
    <row r="8" spans="1:12" s="22" customFormat="1" x14ac:dyDescent="0.25">
      <c r="A8" s="23"/>
      <c r="B8" s="23"/>
      <c r="C8" s="23"/>
      <c r="D8" s="23"/>
      <c r="E8" s="23"/>
      <c r="F8" s="119"/>
      <c r="G8" s="162"/>
      <c r="H8" s="163"/>
      <c r="I8" s="21"/>
      <c r="J8" s="21"/>
      <c r="K8" s="21"/>
      <c r="L8" s="21"/>
    </row>
    <row r="9" spans="1:12" s="22" customFormat="1" ht="39.6" x14ac:dyDescent="0.25">
      <c r="A9" s="28" t="s">
        <v>60</v>
      </c>
      <c r="B9" s="29" t="s">
        <v>34</v>
      </c>
      <c r="C9" s="29" t="s">
        <v>407</v>
      </c>
      <c r="D9" s="29"/>
      <c r="E9" s="37" t="s">
        <v>0</v>
      </c>
      <c r="F9" s="119">
        <v>1</v>
      </c>
      <c r="G9" s="162"/>
      <c r="H9" s="163"/>
      <c r="I9" s="21"/>
      <c r="J9" s="21"/>
      <c r="K9" s="21"/>
      <c r="L9" s="21"/>
    </row>
    <row r="10" spans="1:12" s="22" customFormat="1" x14ac:dyDescent="0.25">
      <c r="A10" s="23"/>
      <c r="B10" s="23"/>
      <c r="C10" s="23"/>
      <c r="D10" s="23"/>
      <c r="E10" s="23"/>
      <c r="F10" s="119"/>
      <c r="G10" s="162"/>
      <c r="H10" s="163"/>
      <c r="I10" s="21"/>
      <c r="J10" s="21"/>
      <c r="K10" s="21"/>
      <c r="L10" s="21"/>
    </row>
    <row r="11" spans="1:12" s="22" customFormat="1" ht="39.6" x14ac:dyDescent="0.25">
      <c r="A11" s="28" t="s">
        <v>86</v>
      </c>
      <c r="B11" s="29" t="s">
        <v>36</v>
      </c>
      <c r="C11" s="29" t="s">
        <v>37</v>
      </c>
      <c r="D11" s="29"/>
      <c r="E11" s="37" t="s">
        <v>0</v>
      </c>
      <c r="F11" s="119">
        <v>1</v>
      </c>
      <c r="G11" s="162"/>
      <c r="H11" s="163"/>
      <c r="I11" s="21"/>
      <c r="J11" s="21"/>
      <c r="K11" s="21"/>
      <c r="L11" s="21"/>
    </row>
    <row r="12" spans="1:12" s="22" customFormat="1" x14ac:dyDescent="0.25">
      <c r="A12" s="23"/>
      <c r="B12" s="23"/>
      <c r="C12" s="23"/>
      <c r="D12" s="23"/>
      <c r="E12" s="23"/>
      <c r="F12" s="119"/>
      <c r="G12" s="162"/>
      <c r="H12" s="163"/>
      <c r="I12" s="21"/>
      <c r="J12" s="21"/>
      <c r="K12" s="21"/>
      <c r="L12" s="21"/>
    </row>
    <row r="13" spans="1:12" s="22" customFormat="1" ht="26.4" x14ac:dyDescent="0.25">
      <c r="A13" s="28" t="s">
        <v>78</v>
      </c>
      <c r="B13" s="29"/>
      <c r="C13" s="29" t="s">
        <v>38</v>
      </c>
      <c r="D13" s="29"/>
      <c r="E13" s="37" t="s">
        <v>0</v>
      </c>
      <c r="F13" s="119">
        <v>1</v>
      </c>
      <c r="G13" s="162"/>
      <c r="H13" s="163"/>
      <c r="I13" s="21"/>
      <c r="J13" s="21"/>
      <c r="K13" s="21"/>
      <c r="L13" s="21"/>
    </row>
    <row r="14" spans="1:12" s="22" customFormat="1" x14ac:dyDescent="0.25">
      <c r="A14" s="23"/>
      <c r="B14" s="23"/>
      <c r="C14" s="23"/>
      <c r="D14" s="23"/>
      <c r="E14" s="23"/>
      <c r="F14" s="119"/>
      <c r="G14" s="162"/>
      <c r="H14" s="163"/>
      <c r="I14" s="21"/>
      <c r="J14" s="21"/>
      <c r="K14" s="21"/>
      <c r="L14" s="21"/>
    </row>
    <row r="15" spans="1:12" s="22" customFormat="1" ht="26.4" x14ac:dyDescent="0.25">
      <c r="A15" s="28" t="s">
        <v>87</v>
      </c>
      <c r="B15" s="29"/>
      <c r="C15" s="29" t="s">
        <v>39</v>
      </c>
      <c r="D15" s="29"/>
      <c r="E15" s="37" t="s">
        <v>0</v>
      </c>
      <c r="F15" s="119">
        <v>1</v>
      </c>
      <c r="G15" s="162"/>
      <c r="H15" s="163"/>
      <c r="I15" s="21"/>
      <c r="J15" s="21"/>
      <c r="K15" s="21"/>
      <c r="L15" s="21"/>
    </row>
    <row r="16" spans="1:12" s="22" customFormat="1" x14ac:dyDescent="0.25">
      <c r="A16" s="23"/>
      <c r="B16" s="23"/>
      <c r="C16" s="23"/>
      <c r="D16" s="23"/>
      <c r="E16" s="23"/>
      <c r="F16" s="119"/>
      <c r="G16" s="162"/>
      <c r="H16" s="163"/>
      <c r="I16" s="21"/>
      <c r="J16" s="21"/>
      <c r="K16" s="21"/>
      <c r="L16" s="21"/>
    </row>
    <row r="17" spans="1:12" s="27" customFormat="1" ht="19.2" customHeight="1" x14ac:dyDescent="0.25">
      <c r="A17" s="24" t="s">
        <v>88</v>
      </c>
      <c r="B17" s="25" t="s">
        <v>41</v>
      </c>
      <c r="C17" s="25" t="s">
        <v>42</v>
      </c>
      <c r="D17" s="25"/>
      <c r="E17" s="40"/>
      <c r="F17" s="122"/>
      <c r="G17" s="164"/>
      <c r="H17" s="165"/>
      <c r="I17" s="26"/>
      <c r="J17" s="26"/>
      <c r="K17" s="26"/>
      <c r="L17" s="26"/>
    </row>
    <row r="18" spans="1:12" s="27" customFormat="1" x14ac:dyDescent="0.25">
      <c r="A18" s="24" t="s">
        <v>40</v>
      </c>
      <c r="B18" s="25" t="s">
        <v>20</v>
      </c>
      <c r="C18" s="25" t="s">
        <v>43</v>
      </c>
      <c r="D18" s="25"/>
      <c r="E18" s="40"/>
      <c r="F18" s="122"/>
      <c r="G18" s="164"/>
      <c r="H18" s="165"/>
      <c r="I18" s="26"/>
      <c r="J18" s="26"/>
      <c r="K18" s="26"/>
      <c r="L18" s="26"/>
    </row>
    <row r="19" spans="1:12" s="22" customFormat="1" x14ac:dyDescent="0.25">
      <c r="A19" s="23"/>
      <c r="B19" s="23"/>
      <c r="C19" s="23"/>
      <c r="D19" s="23"/>
      <c r="E19" s="23"/>
      <c r="F19" s="119"/>
      <c r="G19" s="162"/>
      <c r="H19" s="163"/>
      <c r="I19" s="21"/>
      <c r="J19" s="21"/>
      <c r="K19" s="21"/>
      <c r="L19" s="21"/>
    </row>
    <row r="20" spans="1:12" s="22" customFormat="1" x14ac:dyDescent="0.25">
      <c r="A20" s="28" t="s">
        <v>89</v>
      </c>
      <c r="B20" s="29"/>
      <c r="C20" s="29" t="s">
        <v>44</v>
      </c>
      <c r="D20" s="29"/>
      <c r="E20" s="37" t="s">
        <v>33</v>
      </c>
      <c r="F20" s="119">
        <v>1</v>
      </c>
      <c r="G20" s="162"/>
      <c r="H20" s="163"/>
      <c r="I20" s="21"/>
      <c r="J20" s="21"/>
      <c r="K20" s="21"/>
      <c r="L20" s="21"/>
    </row>
    <row r="21" spans="1:12" s="22" customFormat="1" x14ac:dyDescent="0.25">
      <c r="A21" s="23"/>
      <c r="B21" s="23"/>
      <c r="C21" s="23"/>
      <c r="D21" s="23"/>
      <c r="E21" s="23"/>
      <c r="F21" s="119"/>
      <c r="G21" s="162"/>
      <c r="H21" s="163"/>
      <c r="I21" s="21"/>
      <c r="J21" s="21"/>
      <c r="K21" s="21"/>
      <c r="L21" s="21"/>
    </row>
    <row r="22" spans="1:12" s="22" customFormat="1" x14ac:dyDescent="0.25">
      <c r="A22" s="28" t="s">
        <v>90</v>
      </c>
      <c r="B22" s="29"/>
      <c r="C22" s="29" t="s">
        <v>45</v>
      </c>
      <c r="D22" s="29"/>
      <c r="E22" s="37" t="s">
        <v>33</v>
      </c>
      <c r="F22" s="119">
        <v>1</v>
      </c>
      <c r="G22" s="162"/>
      <c r="H22" s="163"/>
      <c r="I22" s="21"/>
      <c r="J22" s="21"/>
      <c r="K22" s="21"/>
      <c r="L22" s="21"/>
    </row>
    <row r="23" spans="1:12" s="22" customFormat="1" x14ac:dyDescent="0.25">
      <c r="A23" s="23"/>
      <c r="B23" s="23"/>
      <c r="C23" s="23"/>
      <c r="D23" s="23"/>
      <c r="E23" s="23"/>
      <c r="F23" s="119"/>
      <c r="G23" s="162"/>
      <c r="H23" s="163"/>
      <c r="I23" s="21"/>
      <c r="J23" s="21"/>
      <c r="K23" s="21"/>
      <c r="L23" s="21"/>
    </row>
    <row r="24" spans="1:12" s="22" customFormat="1" x14ac:dyDescent="0.25">
      <c r="A24" s="28" t="s">
        <v>91</v>
      </c>
      <c r="B24" s="29"/>
      <c r="C24" s="29" t="s">
        <v>46</v>
      </c>
      <c r="D24" s="29"/>
      <c r="E24" s="37" t="s">
        <v>33</v>
      </c>
      <c r="F24" s="119">
        <v>1</v>
      </c>
      <c r="G24" s="162"/>
      <c r="H24" s="163"/>
      <c r="I24" s="21"/>
      <c r="J24" s="21"/>
      <c r="K24" s="21"/>
      <c r="L24" s="21"/>
    </row>
    <row r="25" spans="1:12" s="22" customFormat="1" x14ac:dyDescent="0.25">
      <c r="A25" s="23"/>
      <c r="B25" s="23"/>
      <c r="C25" s="23"/>
      <c r="D25" s="23"/>
      <c r="E25" s="23"/>
      <c r="F25" s="119"/>
      <c r="G25" s="162"/>
      <c r="H25" s="163"/>
      <c r="I25" s="21"/>
      <c r="J25" s="21"/>
      <c r="K25" s="21"/>
      <c r="L25" s="21"/>
    </row>
    <row r="26" spans="1:12" s="22" customFormat="1" ht="28.2" customHeight="1" x14ac:dyDescent="0.25">
      <c r="A26" s="28" t="s">
        <v>92</v>
      </c>
      <c r="B26" s="29" t="s">
        <v>47</v>
      </c>
      <c r="C26" s="29" t="s">
        <v>48</v>
      </c>
      <c r="D26" s="29"/>
      <c r="E26" s="37" t="s">
        <v>33</v>
      </c>
      <c r="F26" s="119">
        <v>1</v>
      </c>
      <c r="G26" s="162"/>
      <c r="H26" s="163"/>
      <c r="I26" s="21"/>
      <c r="J26" s="21"/>
      <c r="K26" s="21"/>
      <c r="L26" s="21"/>
    </row>
    <row r="27" spans="1:12" s="22" customFormat="1" x14ac:dyDescent="0.25">
      <c r="A27" s="23"/>
      <c r="B27" s="23"/>
      <c r="C27" s="23"/>
      <c r="D27" s="23"/>
      <c r="E27" s="23"/>
      <c r="F27" s="119"/>
      <c r="G27" s="162"/>
      <c r="H27" s="163"/>
      <c r="I27" s="21"/>
      <c r="J27" s="21"/>
      <c r="K27" s="21"/>
      <c r="L27" s="21"/>
    </row>
    <row r="28" spans="1:12" s="22" customFormat="1" ht="26.4" x14ac:dyDescent="0.25">
      <c r="A28" s="28" t="s">
        <v>93</v>
      </c>
      <c r="B28" s="29" t="s">
        <v>47</v>
      </c>
      <c r="C28" s="29" t="s">
        <v>494</v>
      </c>
      <c r="D28" s="29"/>
      <c r="E28" s="37" t="s">
        <v>33</v>
      </c>
      <c r="F28" s="119">
        <v>1</v>
      </c>
      <c r="G28" s="162">
        <v>20000</v>
      </c>
      <c r="H28" s="163">
        <f>F28*G28</f>
        <v>20000</v>
      </c>
      <c r="I28" s="21"/>
      <c r="J28" s="21"/>
      <c r="K28" s="21"/>
      <c r="L28" s="21"/>
    </row>
    <row r="29" spans="1:12" s="22" customFormat="1" x14ac:dyDescent="0.25">
      <c r="A29" s="23"/>
      <c r="B29" s="23"/>
      <c r="C29" s="23"/>
      <c r="D29" s="23"/>
      <c r="E29" s="23"/>
      <c r="F29" s="119"/>
      <c r="G29" s="162"/>
      <c r="H29" s="163"/>
      <c r="I29" s="21"/>
      <c r="J29" s="21"/>
      <c r="K29" s="21"/>
      <c r="L29" s="21"/>
    </row>
    <row r="30" spans="1:12" s="22" customFormat="1" ht="26.4" x14ac:dyDescent="0.25">
      <c r="A30" s="28" t="s">
        <v>94</v>
      </c>
      <c r="B30" s="29" t="s">
        <v>47</v>
      </c>
      <c r="C30" s="29" t="s">
        <v>495</v>
      </c>
      <c r="D30" s="29"/>
      <c r="E30" s="37" t="s">
        <v>33</v>
      </c>
      <c r="F30" s="119">
        <v>1</v>
      </c>
      <c r="G30" s="162"/>
      <c r="H30" s="163"/>
      <c r="I30" s="21"/>
      <c r="J30" s="21"/>
      <c r="K30" s="21"/>
      <c r="L30" s="21"/>
    </row>
    <row r="31" spans="1:12" s="22" customFormat="1" x14ac:dyDescent="0.25">
      <c r="A31" s="23"/>
      <c r="B31" s="23"/>
      <c r="C31" s="23"/>
      <c r="D31" s="23"/>
      <c r="E31" s="23"/>
      <c r="F31" s="119"/>
      <c r="G31" s="162"/>
      <c r="H31" s="163"/>
      <c r="I31" s="21"/>
      <c r="J31" s="21"/>
      <c r="K31" s="21"/>
      <c r="L31" s="21"/>
    </row>
    <row r="32" spans="1:12" s="22" customFormat="1" ht="26.4" x14ac:dyDescent="0.25">
      <c r="A32" s="28" t="s">
        <v>95</v>
      </c>
      <c r="B32" s="29" t="s">
        <v>47</v>
      </c>
      <c r="C32" s="29" t="s">
        <v>496</v>
      </c>
      <c r="D32" s="29"/>
      <c r="E32" s="37" t="s">
        <v>33</v>
      </c>
      <c r="F32" s="119">
        <v>1</v>
      </c>
      <c r="G32" s="162"/>
      <c r="H32" s="163"/>
      <c r="I32" s="21"/>
      <c r="J32" s="21"/>
      <c r="K32" s="21"/>
      <c r="L32" s="21"/>
    </row>
    <row r="33" spans="1:12" s="22" customFormat="1" x14ac:dyDescent="0.25">
      <c r="A33" s="23"/>
      <c r="B33" s="23"/>
      <c r="C33" s="23"/>
      <c r="D33" s="23"/>
      <c r="E33" s="23"/>
      <c r="F33" s="119"/>
      <c r="G33" s="167"/>
      <c r="H33" s="163"/>
      <c r="I33" s="21"/>
      <c r="J33" s="21"/>
      <c r="K33" s="21"/>
      <c r="L33" s="21"/>
    </row>
    <row r="34" spans="1:12" s="22" customFormat="1" ht="26.4" x14ac:dyDescent="0.25">
      <c r="A34" s="28" t="s">
        <v>96</v>
      </c>
      <c r="B34" s="29" t="s">
        <v>47</v>
      </c>
      <c r="C34" s="30" t="s">
        <v>497</v>
      </c>
      <c r="D34" s="30"/>
      <c r="E34" s="123" t="s">
        <v>33</v>
      </c>
      <c r="F34" s="124">
        <v>1</v>
      </c>
      <c r="G34" s="167"/>
      <c r="H34" s="163"/>
      <c r="I34" s="21"/>
      <c r="J34" s="21"/>
      <c r="K34" s="21"/>
      <c r="L34" s="21"/>
    </row>
    <row r="35" spans="1:12" s="22" customFormat="1" x14ac:dyDescent="0.25">
      <c r="A35" s="72"/>
      <c r="B35" s="31"/>
      <c r="C35" s="30"/>
      <c r="D35" s="30"/>
      <c r="E35" s="123"/>
      <c r="F35" s="124"/>
      <c r="G35" s="167"/>
      <c r="H35" s="163"/>
      <c r="I35" s="21"/>
      <c r="J35" s="21"/>
      <c r="K35" s="21"/>
      <c r="L35" s="21"/>
    </row>
    <row r="36" spans="1:12" s="22" customFormat="1" x14ac:dyDescent="0.25">
      <c r="A36" s="72"/>
      <c r="B36" s="31"/>
      <c r="C36" s="30"/>
      <c r="D36" s="30"/>
      <c r="E36" s="123"/>
      <c r="F36" s="124"/>
      <c r="G36" s="167"/>
      <c r="H36" s="163"/>
      <c r="I36" s="21"/>
      <c r="J36" s="21"/>
      <c r="K36" s="21"/>
      <c r="L36" s="21"/>
    </row>
    <row r="37" spans="1:12" s="22" customFormat="1" x14ac:dyDescent="0.25">
      <c r="A37" s="30"/>
      <c r="B37" s="31"/>
      <c r="C37" s="30"/>
      <c r="D37" s="30"/>
      <c r="E37" s="123"/>
      <c r="F37" s="124"/>
      <c r="G37" s="167"/>
      <c r="H37" s="163"/>
      <c r="I37" s="21"/>
      <c r="J37" s="21"/>
      <c r="K37" s="21"/>
      <c r="L37" s="21"/>
    </row>
    <row r="38" spans="1:12" s="89" customFormat="1" ht="24.75" customHeight="1" x14ac:dyDescent="0.25">
      <c r="A38" s="153" t="s">
        <v>24</v>
      </c>
      <c r="B38" s="133"/>
      <c r="C38" s="133"/>
      <c r="D38" s="133"/>
      <c r="E38" s="133"/>
      <c r="F38" s="133"/>
      <c r="G38" s="234"/>
      <c r="H38" s="235"/>
    </row>
    <row r="39" spans="1:12" ht="18.600000000000001" customHeight="1" x14ac:dyDescent="0.25">
      <c r="A39" s="32"/>
      <c r="B39" s="33"/>
      <c r="C39" s="34" t="s">
        <v>25</v>
      </c>
      <c r="D39" s="34"/>
      <c r="E39" s="33"/>
      <c r="F39" s="33"/>
      <c r="G39" s="236"/>
      <c r="H39" s="237">
        <f>H38</f>
        <v>0</v>
      </c>
    </row>
    <row r="40" spans="1:12" x14ac:dyDescent="0.25">
      <c r="A40" s="7"/>
      <c r="B40" s="8"/>
      <c r="C40" s="9"/>
      <c r="D40" s="9"/>
      <c r="E40" s="14"/>
      <c r="F40" s="14"/>
      <c r="G40" s="238"/>
      <c r="H40" s="238"/>
    </row>
    <row r="41" spans="1:12" s="27" customFormat="1" x14ac:dyDescent="0.25">
      <c r="A41" s="24"/>
      <c r="B41" s="25" t="s">
        <v>22</v>
      </c>
      <c r="C41" s="25" t="s">
        <v>49</v>
      </c>
      <c r="D41" s="25"/>
      <c r="E41" s="40"/>
      <c r="F41" s="122"/>
      <c r="G41" s="164"/>
      <c r="H41" s="165"/>
      <c r="I41" s="26"/>
      <c r="J41" s="26"/>
      <c r="K41" s="26"/>
      <c r="L41" s="26"/>
    </row>
    <row r="42" spans="1:12" s="22" customFormat="1" x14ac:dyDescent="0.25">
      <c r="A42" s="23"/>
      <c r="B42" s="23"/>
      <c r="C42" s="23"/>
      <c r="D42" s="23"/>
      <c r="E42" s="23"/>
      <c r="F42" s="119"/>
      <c r="G42" s="162"/>
      <c r="H42" s="163"/>
      <c r="I42" s="21"/>
      <c r="J42" s="21"/>
      <c r="K42" s="21"/>
      <c r="L42" s="21"/>
    </row>
    <row r="43" spans="1:12" s="22" customFormat="1" x14ac:dyDescent="0.25">
      <c r="A43" s="28" t="s">
        <v>97</v>
      </c>
      <c r="B43" s="29" t="s">
        <v>40</v>
      </c>
      <c r="C43" s="29" t="s">
        <v>50</v>
      </c>
      <c r="D43" s="29"/>
      <c r="E43" s="37" t="s">
        <v>33</v>
      </c>
      <c r="F43" s="119">
        <v>1</v>
      </c>
      <c r="G43" s="162"/>
      <c r="H43" s="163"/>
      <c r="I43" s="21"/>
      <c r="J43" s="21"/>
      <c r="K43" s="21"/>
      <c r="L43" s="21"/>
    </row>
    <row r="44" spans="1:12" s="22" customFormat="1" x14ac:dyDescent="0.25">
      <c r="A44" s="28"/>
      <c r="B44" s="29"/>
      <c r="C44" s="29"/>
      <c r="D44" s="29"/>
      <c r="E44" s="37"/>
      <c r="F44" s="119"/>
      <c r="G44" s="162"/>
      <c r="H44" s="163"/>
      <c r="I44" s="21"/>
      <c r="J44" s="21"/>
      <c r="K44" s="21"/>
      <c r="L44" s="21"/>
    </row>
    <row r="45" spans="1:12" s="22" customFormat="1" x14ac:dyDescent="0.25">
      <c r="A45" s="28" t="s">
        <v>98</v>
      </c>
      <c r="B45" s="29"/>
      <c r="C45" s="29" t="s">
        <v>51</v>
      </c>
      <c r="D45" s="29"/>
      <c r="E45" s="37" t="s">
        <v>33</v>
      </c>
      <c r="F45" s="119">
        <v>1</v>
      </c>
      <c r="G45" s="162"/>
      <c r="H45" s="163"/>
      <c r="I45" s="21"/>
      <c r="J45" s="21"/>
      <c r="K45" s="21"/>
      <c r="L45" s="21"/>
    </row>
    <row r="46" spans="1:12" s="22" customFormat="1" x14ac:dyDescent="0.25">
      <c r="A46" s="28"/>
      <c r="B46" s="29"/>
      <c r="C46" s="29"/>
      <c r="D46" s="29"/>
      <c r="E46" s="37"/>
      <c r="F46" s="119"/>
      <c r="G46" s="162"/>
      <c r="H46" s="163"/>
      <c r="I46" s="21"/>
      <c r="J46" s="21"/>
      <c r="K46" s="21"/>
      <c r="L46" s="21"/>
    </row>
    <row r="47" spans="1:12" s="22" customFormat="1" x14ac:dyDescent="0.25">
      <c r="A47" s="28" t="s">
        <v>99</v>
      </c>
      <c r="B47" s="29" t="s">
        <v>40</v>
      </c>
      <c r="C47" s="29" t="s">
        <v>52</v>
      </c>
      <c r="D47" s="29"/>
      <c r="E47" s="37" t="s">
        <v>33</v>
      </c>
      <c r="F47" s="119">
        <v>1</v>
      </c>
      <c r="G47" s="162"/>
      <c r="H47" s="163"/>
      <c r="I47" s="21"/>
      <c r="J47" s="21"/>
      <c r="K47" s="21"/>
      <c r="L47" s="21"/>
    </row>
    <row r="48" spans="1:12" s="22" customFormat="1" x14ac:dyDescent="0.25">
      <c r="A48" s="28"/>
      <c r="B48" s="29"/>
      <c r="C48" s="29"/>
      <c r="D48" s="29"/>
      <c r="E48" s="37"/>
      <c r="F48" s="119"/>
      <c r="G48" s="162"/>
      <c r="H48" s="163"/>
      <c r="I48" s="21"/>
      <c r="J48" s="21"/>
      <c r="K48" s="21"/>
      <c r="L48" s="21"/>
    </row>
    <row r="49" spans="1:12" s="22" customFormat="1" x14ac:dyDescent="0.25">
      <c r="A49" s="28" t="s">
        <v>100</v>
      </c>
      <c r="B49" s="29" t="s">
        <v>40</v>
      </c>
      <c r="C49" s="29" t="s">
        <v>53</v>
      </c>
      <c r="D49" s="29"/>
      <c r="E49" s="37" t="s">
        <v>33</v>
      </c>
      <c r="F49" s="119">
        <v>1</v>
      </c>
      <c r="G49" s="162"/>
      <c r="H49" s="163"/>
      <c r="I49" s="21"/>
      <c r="J49" s="21"/>
      <c r="K49" s="21"/>
      <c r="L49" s="21"/>
    </row>
    <row r="50" spans="1:12" s="22" customFormat="1" x14ac:dyDescent="0.25">
      <c r="A50" s="28"/>
      <c r="B50" s="23"/>
      <c r="C50" s="23"/>
      <c r="D50" s="23"/>
      <c r="E50" s="23"/>
      <c r="F50" s="119"/>
      <c r="G50" s="162"/>
      <c r="H50" s="163"/>
      <c r="I50" s="21"/>
      <c r="J50" s="21"/>
      <c r="K50" s="21"/>
      <c r="L50" s="21"/>
    </row>
    <row r="51" spans="1:12" s="22" customFormat="1" ht="26.4" x14ac:dyDescent="0.25">
      <c r="A51" s="28" t="s">
        <v>101</v>
      </c>
      <c r="B51" s="29" t="s">
        <v>40</v>
      </c>
      <c r="C51" s="29" t="s">
        <v>54</v>
      </c>
      <c r="D51" s="29"/>
      <c r="E51" s="37" t="s">
        <v>33</v>
      </c>
      <c r="F51" s="119">
        <v>1</v>
      </c>
      <c r="G51" s="162"/>
      <c r="H51" s="163"/>
      <c r="I51" s="21"/>
      <c r="J51" s="21"/>
      <c r="K51" s="21"/>
      <c r="L51" s="21"/>
    </row>
    <row r="52" spans="1:12" s="22" customFormat="1" x14ac:dyDescent="0.25">
      <c r="A52" s="28"/>
      <c r="B52" s="29"/>
      <c r="C52" s="29"/>
      <c r="D52" s="29"/>
      <c r="E52" s="37"/>
      <c r="F52" s="119"/>
      <c r="G52" s="162"/>
      <c r="H52" s="163"/>
      <c r="I52" s="21"/>
      <c r="J52" s="21"/>
      <c r="K52" s="21"/>
      <c r="L52" s="21"/>
    </row>
    <row r="53" spans="1:12" s="22" customFormat="1" x14ac:dyDescent="0.25">
      <c r="A53" s="28" t="s">
        <v>102</v>
      </c>
      <c r="B53" s="29" t="s">
        <v>40</v>
      </c>
      <c r="C53" s="29" t="s">
        <v>55</v>
      </c>
      <c r="D53" s="29"/>
      <c r="E53" s="37" t="s">
        <v>33</v>
      </c>
      <c r="F53" s="119">
        <v>1</v>
      </c>
      <c r="G53" s="162"/>
      <c r="H53" s="163"/>
      <c r="I53" s="21"/>
      <c r="J53" s="21"/>
      <c r="K53" s="21"/>
      <c r="L53" s="21"/>
    </row>
    <row r="54" spans="1:12" s="22" customFormat="1" x14ac:dyDescent="0.25">
      <c r="A54" s="28"/>
      <c r="B54" s="23"/>
      <c r="C54" s="23"/>
      <c r="D54" s="23"/>
      <c r="E54" s="23"/>
      <c r="F54" s="119"/>
      <c r="G54" s="162"/>
      <c r="H54" s="163"/>
      <c r="I54" s="21"/>
      <c r="J54" s="21"/>
      <c r="K54" s="21"/>
      <c r="L54" s="21"/>
    </row>
    <row r="55" spans="1:12" s="22" customFormat="1" x14ac:dyDescent="0.25">
      <c r="A55" s="28" t="s">
        <v>103</v>
      </c>
      <c r="B55" s="29" t="s">
        <v>40</v>
      </c>
      <c r="C55" s="29" t="s">
        <v>56</v>
      </c>
      <c r="D55" s="29"/>
      <c r="E55" s="37" t="s">
        <v>33</v>
      </c>
      <c r="F55" s="119">
        <v>1</v>
      </c>
      <c r="G55" s="162"/>
      <c r="H55" s="163"/>
      <c r="I55" s="21"/>
      <c r="J55" s="21"/>
      <c r="K55" s="21"/>
      <c r="L55" s="21"/>
    </row>
    <row r="56" spans="1:12" s="22" customFormat="1" x14ac:dyDescent="0.25">
      <c r="A56" s="28"/>
      <c r="B56" s="23"/>
      <c r="C56" s="23"/>
      <c r="D56" s="23"/>
      <c r="E56" s="23"/>
      <c r="F56" s="119"/>
      <c r="G56" s="162"/>
      <c r="H56" s="163"/>
      <c r="I56" s="21"/>
      <c r="J56" s="21"/>
      <c r="K56" s="21"/>
      <c r="L56" s="21"/>
    </row>
    <row r="57" spans="1:12" s="22" customFormat="1" x14ac:dyDescent="0.25">
      <c r="A57" s="28" t="s">
        <v>104</v>
      </c>
      <c r="B57" s="29" t="s">
        <v>40</v>
      </c>
      <c r="C57" s="29" t="s">
        <v>57</v>
      </c>
      <c r="D57" s="29"/>
      <c r="E57" s="37" t="s">
        <v>33</v>
      </c>
      <c r="F57" s="119">
        <v>1</v>
      </c>
      <c r="G57" s="162"/>
      <c r="H57" s="163"/>
      <c r="I57" s="21"/>
      <c r="J57" s="21"/>
      <c r="K57" s="21"/>
      <c r="L57" s="21"/>
    </row>
    <row r="58" spans="1:12" s="22" customFormat="1" x14ac:dyDescent="0.25">
      <c r="A58" s="28"/>
      <c r="B58" s="28"/>
      <c r="C58" s="28"/>
      <c r="D58" s="28"/>
      <c r="E58" s="28"/>
      <c r="F58" s="28"/>
      <c r="G58" s="28"/>
      <c r="H58" s="28"/>
      <c r="I58" s="21"/>
      <c r="J58" s="21"/>
      <c r="K58" s="21"/>
      <c r="L58" s="21"/>
    </row>
    <row r="59" spans="1:12" s="22" customFormat="1" ht="39.6" x14ac:dyDescent="0.25">
      <c r="A59" s="28" t="s">
        <v>105</v>
      </c>
      <c r="B59" s="28"/>
      <c r="C59" s="29" t="s">
        <v>430</v>
      </c>
      <c r="D59" s="28"/>
      <c r="E59" s="37" t="s">
        <v>0</v>
      </c>
      <c r="F59" s="119">
        <v>1</v>
      </c>
      <c r="G59" s="163"/>
      <c r="H59" s="163"/>
      <c r="I59" s="21"/>
      <c r="J59" s="21"/>
      <c r="K59" s="21"/>
      <c r="L59" s="21"/>
    </row>
    <row r="60" spans="1:12" s="22" customFormat="1" x14ac:dyDescent="0.25">
      <c r="A60" s="28"/>
      <c r="B60" s="28"/>
      <c r="C60" s="28"/>
      <c r="D60" s="28"/>
      <c r="E60" s="28"/>
      <c r="F60" s="28"/>
      <c r="G60" s="28"/>
      <c r="H60" s="28"/>
      <c r="I60" s="21"/>
      <c r="J60" s="21"/>
      <c r="K60" s="21"/>
      <c r="L60" s="21"/>
    </row>
    <row r="61" spans="1:12" s="22" customFormat="1" x14ac:dyDescent="0.25">
      <c r="A61" s="28" t="s">
        <v>106</v>
      </c>
      <c r="B61" s="28"/>
      <c r="C61" s="29" t="s">
        <v>429</v>
      </c>
      <c r="D61" s="28"/>
      <c r="E61" s="37" t="s">
        <v>0</v>
      </c>
      <c r="F61" s="119" t="s">
        <v>431</v>
      </c>
      <c r="G61" s="28"/>
      <c r="H61" s="163"/>
      <c r="I61" s="21"/>
      <c r="J61" s="21"/>
      <c r="K61" s="21"/>
      <c r="L61" s="21"/>
    </row>
    <row r="62" spans="1:12" x14ac:dyDescent="0.25">
      <c r="A62" s="28"/>
      <c r="B62" s="7"/>
      <c r="C62" s="9"/>
      <c r="D62" s="9"/>
      <c r="E62" s="19"/>
      <c r="F62" s="125"/>
      <c r="G62" s="238"/>
      <c r="H62" s="239"/>
    </row>
    <row r="63" spans="1:12" s="22" customFormat="1" x14ac:dyDescent="0.25">
      <c r="A63" s="28" t="s">
        <v>432</v>
      </c>
      <c r="B63" s="29" t="s">
        <v>2</v>
      </c>
      <c r="C63" s="29" t="s">
        <v>58</v>
      </c>
      <c r="D63" s="29"/>
      <c r="E63" s="37" t="s">
        <v>33</v>
      </c>
      <c r="F63" s="119">
        <v>1</v>
      </c>
      <c r="G63" s="162"/>
      <c r="H63" s="163"/>
      <c r="I63" s="21"/>
      <c r="J63" s="21"/>
      <c r="K63" s="21"/>
      <c r="L63" s="21"/>
    </row>
    <row r="64" spans="1:12" s="22" customFormat="1" x14ac:dyDescent="0.25">
      <c r="A64" s="28"/>
      <c r="B64" s="23"/>
      <c r="C64" s="23"/>
      <c r="D64" s="23"/>
      <c r="E64" s="23"/>
      <c r="F64" s="119"/>
      <c r="G64" s="162"/>
      <c r="H64" s="163"/>
      <c r="I64" s="21"/>
      <c r="J64" s="21"/>
      <c r="K64" s="21"/>
      <c r="L64" s="21"/>
    </row>
    <row r="65" spans="1:12" s="22" customFormat="1" ht="26.4" x14ac:dyDescent="0.25">
      <c r="A65" s="28" t="s">
        <v>433</v>
      </c>
      <c r="B65" s="29" t="s">
        <v>23</v>
      </c>
      <c r="C65" s="29" t="s">
        <v>59</v>
      </c>
      <c r="D65" s="29"/>
      <c r="E65" s="37" t="s">
        <v>33</v>
      </c>
      <c r="F65" s="119">
        <v>1</v>
      </c>
      <c r="G65" s="162"/>
      <c r="H65" s="163"/>
      <c r="I65" s="21"/>
      <c r="J65" s="21"/>
      <c r="K65" s="21"/>
      <c r="L65" s="21"/>
    </row>
    <row r="66" spans="1:12" s="22" customFormat="1" x14ac:dyDescent="0.25">
      <c r="A66" s="28"/>
      <c r="B66" s="29"/>
      <c r="C66" s="29"/>
      <c r="D66" s="29"/>
      <c r="E66" s="37"/>
      <c r="F66" s="119"/>
      <c r="G66" s="162"/>
      <c r="H66" s="163"/>
      <c r="I66" s="21"/>
      <c r="J66" s="21"/>
      <c r="K66" s="21"/>
      <c r="L66" s="21"/>
    </row>
    <row r="67" spans="1:12" s="27" customFormat="1" ht="26.4" x14ac:dyDescent="0.25">
      <c r="A67" s="24" t="s">
        <v>107</v>
      </c>
      <c r="B67" s="25" t="s">
        <v>61</v>
      </c>
      <c r="C67" s="25" t="s">
        <v>62</v>
      </c>
      <c r="D67" s="25"/>
      <c r="E67" s="40"/>
      <c r="F67" s="122"/>
      <c r="G67" s="164"/>
      <c r="H67" s="165"/>
      <c r="I67" s="26"/>
      <c r="J67" s="26"/>
      <c r="K67" s="26"/>
      <c r="L67" s="26"/>
    </row>
    <row r="68" spans="1:12" s="22" customFormat="1" x14ac:dyDescent="0.25">
      <c r="A68" s="23"/>
      <c r="B68" s="23"/>
      <c r="C68" s="23"/>
      <c r="D68" s="23"/>
      <c r="E68" s="23"/>
      <c r="F68" s="119"/>
      <c r="G68" s="162"/>
      <c r="H68" s="163"/>
      <c r="I68" s="21"/>
      <c r="J68" s="21"/>
      <c r="K68" s="21"/>
      <c r="L68" s="21"/>
    </row>
    <row r="69" spans="1:12" s="22" customFormat="1" x14ac:dyDescent="0.25">
      <c r="A69" s="28" t="s">
        <v>108</v>
      </c>
      <c r="B69" s="29" t="s">
        <v>8</v>
      </c>
      <c r="C69" s="29" t="s">
        <v>32</v>
      </c>
      <c r="D69" s="29"/>
      <c r="E69" s="37" t="s">
        <v>33</v>
      </c>
      <c r="F69" s="119">
        <v>1</v>
      </c>
      <c r="G69" s="162"/>
      <c r="H69" s="163"/>
      <c r="I69" s="21"/>
      <c r="J69" s="21"/>
      <c r="K69" s="21"/>
      <c r="L69" s="21"/>
    </row>
    <row r="70" spans="1:12" s="22" customFormat="1" x14ac:dyDescent="0.25">
      <c r="A70" s="23"/>
      <c r="B70" s="23"/>
      <c r="C70" s="23"/>
      <c r="D70" s="23"/>
      <c r="E70" s="23"/>
      <c r="F70" s="119"/>
      <c r="G70" s="162"/>
      <c r="H70" s="163"/>
      <c r="I70" s="21"/>
      <c r="J70" s="21"/>
      <c r="K70" s="21"/>
      <c r="L70" s="21"/>
    </row>
    <row r="71" spans="1:12" s="22" customFormat="1" ht="39.6" x14ac:dyDescent="0.25">
      <c r="A71" s="28" t="s">
        <v>109</v>
      </c>
      <c r="B71" s="29" t="s">
        <v>63</v>
      </c>
      <c r="C71" s="29" t="s">
        <v>35</v>
      </c>
      <c r="D71" s="29"/>
      <c r="E71" s="37" t="s">
        <v>0</v>
      </c>
      <c r="F71" s="119">
        <v>1</v>
      </c>
      <c r="G71" s="162"/>
      <c r="H71" s="163"/>
      <c r="I71" s="21"/>
      <c r="J71" s="21"/>
      <c r="K71" s="21"/>
      <c r="L71" s="21"/>
    </row>
    <row r="72" spans="1:12" s="22" customFormat="1" x14ac:dyDescent="0.25">
      <c r="A72" s="23"/>
      <c r="B72" s="23"/>
      <c r="C72" s="23"/>
      <c r="D72" s="23"/>
      <c r="E72" s="23"/>
      <c r="F72" s="119"/>
      <c r="G72" s="162"/>
      <c r="H72" s="163"/>
      <c r="I72" s="21"/>
      <c r="J72" s="21"/>
      <c r="K72" s="21"/>
      <c r="L72" s="21"/>
    </row>
    <row r="73" spans="1:12" s="22" customFormat="1" ht="39.6" x14ac:dyDescent="0.25">
      <c r="A73" s="28" t="s">
        <v>110</v>
      </c>
      <c r="B73" s="29" t="s">
        <v>64</v>
      </c>
      <c r="C73" s="29" t="s">
        <v>37</v>
      </c>
      <c r="D73" s="29"/>
      <c r="E73" s="37" t="s">
        <v>0</v>
      </c>
      <c r="F73" s="119">
        <v>1</v>
      </c>
      <c r="G73" s="162"/>
      <c r="H73" s="163"/>
      <c r="I73" s="21"/>
      <c r="J73" s="21"/>
      <c r="K73" s="21"/>
      <c r="L73" s="21"/>
    </row>
    <row r="74" spans="1:12" s="22" customFormat="1" x14ac:dyDescent="0.25">
      <c r="A74" s="23"/>
      <c r="B74" s="23"/>
      <c r="C74" s="23"/>
      <c r="D74" s="23"/>
      <c r="E74" s="23"/>
      <c r="F74" s="119"/>
      <c r="G74" s="162"/>
      <c r="H74" s="163"/>
      <c r="I74" s="21"/>
      <c r="J74" s="21"/>
      <c r="K74" s="21"/>
      <c r="L74" s="21"/>
    </row>
    <row r="75" spans="1:12" s="22" customFormat="1" x14ac:dyDescent="0.25">
      <c r="A75" s="24"/>
      <c r="B75" s="25"/>
      <c r="C75" s="25"/>
      <c r="D75" s="25"/>
      <c r="E75" s="40"/>
      <c r="F75" s="122"/>
      <c r="G75" s="164"/>
      <c r="H75" s="165"/>
      <c r="I75" s="21"/>
      <c r="J75" s="21"/>
      <c r="K75" s="21"/>
      <c r="L75" s="21"/>
    </row>
    <row r="76" spans="1:12" s="22" customFormat="1" x14ac:dyDescent="0.25">
      <c r="A76" s="23"/>
      <c r="B76" s="23"/>
      <c r="C76" s="23"/>
      <c r="D76" s="23"/>
      <c r="E76" s="23"/>
      <c r="F76" s="119"/>
      <c r="G76" s="162"/>
      <c r="H76" s="163"/>
      <c r="I76" s="21"/>
      <c r="J76" s="21"/>
      <c r="K76" s="21"/>
      <c r="L76" s="21"/>
    </row>
    <row r="77" spans="1:12" s="22" customFormat="1" x14ac:dyDescent="0.25">
      <c r="A77" s="24"/>
      <c r="B77" s="25"/>
      <c r="C77" s="25"/>
      <c r="D77" s="25"/>
      <c r="E77" s="40"/>
      <c r="F77" s="122"/>
      <c r="G77" s="164"/>
      <c r="H77" s="165"/>
      <c r="I77" s="21"/>
      <c r="J77" s="21"/>
      <c r="K77" s="21"/>
      <c r="L77" s="21"/>
    </row>
    <row r="78" spans="1:12" s="27" customFormat="1" x14ac:dyDescent="0.25">
      <c r="A78" s="24"/>
      <c r="B78" s="25"/>
      <c r="C78" s="25"/>
      <c r="D78" s="25"/>
      <c r="E78" s="40"/>
      <c r="F78" s="122"/>
      <c r="G78" s="164"/>
      <c r="H78" s="165"/>
      <c r="I78" s="26"/>
      <c r="J78" s="26"/>
      <c r="K78" s="26"/>
      <c r="L78" s="26"/>
    </row>
    <row r="79" spans="1:12" s="22" customFormat="1" x14ac:dyDescent="0.25">
      <c r="A79" s="28"/>
      <c r="B79" s="29"/>
      <c r="C79" s="29"/>
      <c r="D79" s="29"/>
      <c r="E79" s="37"/>
      <c r="F79" s="119"/>
      <c r="G79" s="162"/>
      <c r="H79" s="163"/>
      <c r="I79" s="21"/>
      <c r="J79" s="21"/>
      <c r="K79" s="21"/>
      <c r="L79" s="21"/>
    </row>
    <row r="80" spans="1:12" s="89" customFormat="1" ht="25.2" customHeight="1" x14ac:dyDescent="0.25">
      <c r="A80" s="153" t="s">
        <v>24</v>
      </c>
      <c r="B80" s="133"/>
      <c r="C80" s="133"/>
      <c r="D80" s="133"/>
      <c r="E80" s="133"/>
      <c r="F80" s="133"/>
      <c r="G80" s="234"/>
      <c r="H80" s="235">
        <f>SUM(H39:H79)</f>
        <v>0</v>
      </c>
    </row>
    <row r="81" spans="1:12" ht="16.95" customHeight="1" x14ac:dyDescent="0.25">
      <c r="A81" s="32"/>
      <c r="B81" s="33"/>
      <c r="C81" s="34" t="s">
        <v>25</v>
      </c>
      <c r="D81" s="34"/>
      <c r="E81" s="33"/>
      <c r="F81" s="33"/>
      <c r="G81" s="240"/>
      <c r="H81" s="237">
        <f>H80</f>
        <v>0</v>
      </c>
    </row>
    <row r="82" spans="1:12" s="22" customFormat="1" x14ac:dyDescent="0.25">
      <c r="A82" s="23"/>
      <c r="B82" s="23"/>
      <c r="C82" s="23"/>
      <c r="D82" s="23"/>
      <c r="E82" s="23"/>
      <c r="F82" s="119"/>
      <c r="G82" s="162"/>
      <c r="H82" s="163"/>
      <c r="I82" s="21"/>
      <c r="J82" s="21"/>
      <c r="K82" s="21"/>
      <c r="L82" s="21"/>
    </row>
    <row r="83" spans="1:12" s="22" customFormat="1" x14ac:dyDescent="0.25">
      <c r="A83" s="24" t="s">
        <v>111</v>
      </c>
      <c r="B83" s="25" t="s">
        <v>6</v>
      </c>
      <c r="C83" s="25" t="s">
        <v>65</v>
      </c>
      <c r="D83" s="25"/>
      <c r="E83" s="40"/>
      <c r="F83" s="122"/>
      <c r="G83" s="164"/>
      <c r="H83" s="165" t="str">
        <f t="shared" ref="H83" si="1">IF(G83="","",F83*G83)</f>
        <v/>
      </c>
      <c r="I83" s="21"/>
      <c r="J83" s="21"/>
      <c r="K83" s="21"/>
      <c r="L83" s="21"/>
    </row>
    <row r="84" spans="1:12" s="22" customFormat="1" x14ac:dyDescent="0.25">
      <c r="A84" s="23"/>
      <c r="B84" s="23"/>
      <c r="C84" s="23"/>
      <c r="D84" s="23"/>
      <c r="E84" s="23"/>
      <c r="F84" s="119"/>
      <c r="G84" s="162"/>
      <c r="H84" s="163"/>
      <c r="I84" s="21"/>
      <c r="J84" s="21"/>
      <c r="K84" s="21"/>
      <c r="L84" s="21"/>
    </row>
    <row r="85" spans="1:12" s="27" customFormat="1" ht="26.4" x14ac:dyDescent="0.25">
      <c r="A85" s="24" t="s">
        <v>40</v>
      </c>
      <c r="B85" s="25" t="s">
        <v>66</v>
      </c>
      <c r="C85" s="25" t="s">
        <v>67</v>
      </c>
      <c r="D85" s="25"/>
      <c r="E85" s="40"/>
      <c r="F85" s="122"/>
      <c r="G85" s="164"/>
      <c r="H85" s="165" t="str">
        <f t="shared" ref="H85" si="2">IF(G85="","",F85*G85)</f>
        <v/>
      </c>
      <c r="I85" s="26"/>
      <c r="J85" s="26"/>
      <c r="K85" s="26"/>
      <c r="L85" s="26"/>
    </row>
    <row r="86" spans="1:12" s="22" customFormat="1" x14ac:dyDescent="0.25">
      <c r="A86" s="23"/>
      <c r="B86" s="23"/>
      <c r="C86" s="23"/>
      <c r="D86" s="23"/>
      <c r="E86" s="23"/>
      <c r="F86" s="119"/>
      <c r="G86" s="162"/>
      <c r="H86" s="163"/>
      <c r="I86" s="21"/>
      <c r="J86" s="21"/>
      <c r="K86" s="21"/>
      <c r="L86" s="21"/>
    </row>
    <row r="87" spans="1:12" s="22" customFormat="1" x14ac:dyDescent="0.25">
      <c r="A87" s="28" t="s">
        <v>112</v>
      </c>
      <c r="B87" s="29"/>
      <c r="C87" s="29" t="s">
        <v>44</v>
      </c>
      <c r="D87" s="29"/>
      <c r="E87" s="37" t="s">
        <v>33</v>
      </c>
      <c r="F87" s="119">
        <v>1</v>
      </c>
      <c r="G87" s="162"/>
      <c r="H87" s="163"/>
      <c r="I87" s="21"/>
      <c r="J87" s="21"/>
      <c r="K87" s="21"/>
      <c r="L87" s="21"/>
    </row>
    <row r="88" spans="1:12" s="22" customFormat="1" x14ac:dyDescent="0.25">
      <c r="A88" s="23"/>
      <c r="B88" s="23"/>
      <c r="C88" s="23"/>
      <c r="D88" s="23"/>
      <c r="E88" s="23"/>
      <c r="F88" s="119"/>
      <c r="G88" s="162"/>
      <c r="H88" s="163"/>
      <c r="I88" s="21"/>
      <c r="J88" s="21"/>
      <c r="K88" s="21"/>
      <c r="L88" s="21"/>
    </row>
    <row r="89" spans="1:12" s="22" customFormat="1" x14ac:dyDescent="0.25">
      <c r="A89" s="28" t="s">
        <v>113</v>
      </c>
      <c r="B89" s="29"/>
      <c r="C89" s="29" t="s">
        <v>45</v>
      </c>
      <c r="D89" s="29"/>
      <c r="E89" s="37" t="s">
        <v>33</v>
      </c>
      <c r="F89" s="119">
        <v>1</v>
      </c>
      <c r="G89" s="162"/>
      <c r="H89" s="163"/>
      <c r="I89" s="21"/>
      <c r="J89" s="21"/>
      <c r="K89" s="21"/>
      <c r="L89" s="21"/>
    </row>
    <row r="90" spans="1:12" s="22" customFormat="1" x14ac:dyDescent="0.25">
      <c r="A90" s="23"/>
      <c r="B90" s="23"/>
      <c r="C90" s="23"/>
      <c r="D90" s="23"/>
      <c r="E90" s="23"/>
      <c r="F90" s="119"/>
      <c r="G90" s="162"/>
      <c r="H90" s="163"/>
      <c r="I90" s="21"/>
      <c r="J90" s="21"/>
      <c r="K90" s="21"/>
      <c r="L90" s="21"/>
    </row>
    <row r="91" spans="1:12" s="22" customFormat="1" x14ac:dyDescent="0.25">
      <c r="A91" s="28" t="s">
        <v>114</v>
      </c>
      <c r="B91" s="29"/>
      <c r="C91" s="29" t="s">
        <v>46</v>
      </c>
      <c r="D91" s="29"/>
      <c r="E91" s="37" t="s">
        <v>33</v>
      </c>
      <c r="F91" s="119">
        <v>1</v>
      </c>
      <c r="G91" s="162">
        <v>20000</v>
      </c>
      <c r="H91" s="163">
        <f>F91*G91</f>
        <v>20000</v>
      </c>
      <c r="I91" s="21"/>
      <c r="J91" s="21"/>
      <c r="K91" s="21"/>
      <c r="L91" s="21"/>
    </row>
    <row r="92" spans="1:12" s="22" customFormat="1" ht="26.4" x14ac:dyDescent="0.25">
      <c r="A92" s="23"/>
      <c r="B92" s="23"/>
      <c r="C92" s="36" t="s">
        <v>537</v>
      </c>
      <c r="D92" s="23"/>
      <c r="E92" s="119" t="s">
        <v>3</v>
      </c>
      <c r="F92" s="119">
        <v>20000</v>
      </c>
      <c r="G92" s="162"/>
      <c r="H92" s="163"/>
      <c r="I92" s="21"/>
      <c r="J92" s="21"/>
      <c r="K92" s="21"/>
      <c r="L92" s="21"/>
    </row>
    <row r="93" spans="1:12" s="22" customFormat="1" ht="26.4" x14ac:dyDescent="0.25">
      <c r="A93" s="28" t="s">
        <v>115</v>
      </c>
      <c r="B93" s="29" t="s">
        <v>68</v>
      </c>
      <c r="C93" s="29" t="s">
        <v>48</v>
      </c>
      <c r="D93" s="29"/>
      <c r="E93" s="37" t="s">
        <v>33</v>
      </c>
      <c r="F93" s="119">
        <v>1</v>
      </c>
      <c r="G93" s="162"/>
      <c r="H93" s="163"/>
      <c r="I93" s="21"/>
      <c r="J93" s="21"/>
      <c r="K93" s="21"/>
      <c r="L93" s="21"/>
    </row>
    <row r="94" spans="1:12" s="22" customFormat="1" x14ac:dyDescent="0.25">
      <c r="A94" s="23"/>
      <c r="B94" s="23"/>
      <c r="C94" s="23"/>
      <c r="D94" s="23"/>
      <c r="E94" s="23"/>
      <c r="F94" s="119"/>
      <c r="G94" s="162"/>
      <c r="H94" s="163"/>
      <c r="I94" s="21"/>
      <c r="J94" s="21"/>
      <c r="K94" s="21"/>
      <c r="L94" s="21"/>
    </row>
    <row r="95" spans="1:12" s="22" customFormat="1" ht="26.4" x14ac:dyDescent="0.25">
      <c r="A95" s="28" t="s">
        <v>116</v>
      </c>
      <c r="B95" s="29" t="s">
        <v>68</v>
      </c>
      <c r="C95" s="29" t="s">
        <v>494</v>
      </c>
      <c r="D95" s="29"/>
      <c r="E95" s="37" t="s">
        <v>33</v>
      </c>
      <c r="F95" s="119">
        <v>1</v>
      </c>
      <c r="G95" s="162">
        <v>30000</v>
      </c>
      <c r="H95" s="163">
        <f>F95*G95</f>
        <v>30000</v>
      </c>
      <c r="I95" s="21"/>
      <c r="J95" s="21"/>
      <c r="K95" s="21"/>
      <c r="L95" s="21"/>
    </row>
    <row r="96" spans="1:12" s="22" customFormat="1" ht="26.4" x14ac:dyDescent="0.25">
      <c r="A96" s="28"/>
      <c r="B96" s="29"/>
      <c r="C96" s="29" t="s">
        <v>538</v>
      </c>
      <c r="D96" s="29"/>
      <c r="E96" s="37" t="s">
        <v>3</v>
      </c>
      <c r="F96" s="119">
        <v>30000</v>
      </c>
      <c r="G96" s="162"/>
      <c r="H96" s="163"/>
      <c r="I96" s="21"/>
      <c r="J96" s="21"/>
      <c r="K96" s="21"/>
      <c r="L96" s="21"/>
    </row>
    <row r="97" spans="1:12" s="22" customFormat="1" ht="26.4" x14ac:dyDescent="0.25">
      <c r="A97" s="28" t="s">
        <v>116</v>
      </c>
      <c r="B97" s="29" t="s">
        <v>68</v>
      </c>
      <c r="C97" s="29" t="s">
        <v>495</v>
      </c>
      <c r="D97" s="29"/>
      <c r="E97" s="37" t="s">
        <v>33</v>
      </c>
      <c r="F97" s="119">
        <v>1</v>
      </c>
      <c r="G97" s="162"/>
      <c r="H97" s="163"/>
      <c r="I97" s="21"/>
      <c r="J97" s="21"/>
      <c r="K97" s="21"/>
      <c r="L97" s="21"/>
    </row>
    <row r="98" spans="1:12" s="22" customFormat="1" x14ac:dyDescent="0.25">
      <c r="A98" s="23"/>
      <c r="B98" s="23"/>
      <c r="C98" s="23"/>
      <c r="D98" s="23"/>
      <c r="E98" s="23"/>
      <c r="F98" s="119"/>
      <c r="G98" s="162"/>
      <c r="H98" s="163"/>
      <c r="I98" s="21"/>
      <c r="J98" s="21"/>
      <c r="K98" s="21"/>
      <c r="L98" s="21"/>
    </row>
    <row r="99" spans="1:12" s="22" customFormat="1" ht="26.4" x14ac:dyDescent="0.25">
      <c r="A99" s="28" t="s">
        <v>117</v>
      </c>
      <c r="B99" s="29" t="s">
        <v>68</v>
      </c>
      <c r="C99" s="29" t="s">
        <v>496</v>
      </c>
      <c r="D99" s="29"/>
      <c r="E99" s="37" t="s">
        <v>33</v>
      </c>
      <c r="F99" s="119">
        <v>1</v>
      </c>
      <c r="G99" s="162"/>
      <c r="H99" s="163"/>
      <c r="I99" s="21"/>
      <c r="J99" s="21"/>
      <c r="K99" s="21"/>
      <c r="L99" s="21"/>
    </row>
    <row r="100" spans="1:12" s="22" customFormat="1" x14ac:dyDescent="0.25">
      <c r="A100" s="23"/>
      <c r="B100" s="23"/>
      <c r="C100" s="23"/>
      <c r="D100" s="23"/>
      <c r="E100" s="23"/>
      <c r="F100" s="119"/>
      <c r="G100" s="162"/>
      <c r="H100" s="163"/>
      <c r="I100" s="21"/>
      <c r="J100" s="21"/>
      <c r="K100" s="21"/>
      <c r="L100" s="21"/>
    </row>
    <row r="101" spans="1:12" s="22" customFormat="1" ht="26.4" x14ac:dyDescent="0.25">
      <c r="A101" s="28" t="s">
        <v>118</v>
      </c>
      <c r="B101" s="29" t="s">
        <v>68</v>
      </c>
      <c r="C101" s="23" t="s">
        <v>497</v>
      </c>
      <c r="D101" s="23"/>
      <c r="E101" s="37" t="s">
        <v>33</v>
      </c>
      <c r="F101" s="119">
        <v>1</v>
      </c>
      <c r="G101" s="162"/>
      <c r="H101" s="163"/>
      <c r="I101" s="21"/>
      <c r="J101" s="21"/>
      <c r="K101" s="21"/>
      <c r="L101" s="21"/>
    </row>
    <row r="102" spans="1:12" s="22" customFormat="1" x14ac:dyDescent="0.25">
      <c r="A102" s="23"/>
      <c r="B102" s="29"/>
      <c r="C102" s="23"/>
      <c r="D102" s="23"/>
      <c r="E102" s="37"/>
      <c r="F102" s="119"/>
      <c r="G102" s="162"/>
      <c r="H102" s="163"/>
      <c r="I102" s="21"/>
      <c r="J102" s="21"/>
      <c r="K102" s="21"/>
      <c r="L102" s="21"/>
    </row>
    <row r="103" spans="1:12" s="27" customFormat="1" ht="29.4" customHeight="1" x14ac:dyDescent="0.25">
      <c r="A103" s="38"/>
      <c r="B103" s="39" t="s">
        <v>26</v>
      </c>
      <c r="C103" s="39" t="s">
        <v>69</v>
      </c>
      <c r="D103" s="39"/>
      <c r="E103" s="40"/>
      <c r="F103" s="126"/>
      <c r="G103" s="164"/>
      <c r="H103" s="165"/>
      <c r="I103" s="26"/>
      <c r="J103" s="26"/>
      <c r="K103" s="26"/>
      <c r="L103" s="26"/>
    </row>
    <row r="104" spans="1:12" s="22" customFormat="1" x14ac:dyDescent="0.25">
      <c r="A104" s="35"/>
      <c r="B104" s="36"/>
      <c r="C104" s="36"/>
      <c r="D104" s="36"/>
      <c r="E104" s="37"/>
      <c r="F104" s="127"/>
      <c r="G104" s="162"/>
      <c r="H104" s="163" t="str">
        <f t="shared" ref="H104" si="3">IF(G104="","",F104*G104)</f>
        <v/>
      </c>
      <c r="I104" s="21"/>
      <c r="J104" s="21"/>
      <c r="K104" s="21"/>
      <c r="L104" s="21"/>
    </row>
    <row r="105" spans="1:12" s="22" customFormat="1" x14ac:dyDescent="0.25">
      <c r="A105" s="28" t="s">
        <v>119</v>
      </c>
      <c r="B105" s="29" t="s">
        <v>40</v>
      </c>
      <c r="C105" s="29" t="s">
        <v>50</v>
      </c>
      <c r="D105" s="29"/>
      <c r="E105" s="37" t="s">
        <v>33</v>
      </c>
      <c r="F105" s="119">
        <v>1</v>
      </c>
      <c r="G105" s="162"/>
      <c r="H105" s="163"/>
      <c r="I105" s="21"/>
      <c r="J105" s="21"/>
      <c r="K105" s="21"/>
      <c r="L105" s="21"/>
    </row>
    <row r="106" spans="1:12" s="22" customFormat="1" x14ac:dyDescent="0.25">
      <c r="A106" s="28"/>
      <c r="B106" s="29"/>
      <c r="C106" s="29"/>
      <c r="D106" s="29"/>
      <c r="E106" s="37"/>
      <c r="F106" s="119"/>
      <c r="G106" s="162"/>
      <c r="H106" s="163"/>
      <c r="I106" s="21"/>
      <c r="J106" s="21"/>
      <c r="K106" s="21"/>
      <c r="L106" s="21"/>
    </row>
    <row r="107" spans="1:12" s="22" customFormat="1" x14ac:dyDescent="0.25">
      <c r="A107" s="28" t="s">
        <v>120</v>
      </c>
      <c r="B107" s="29"/>
      <c r="C107" s="29" t="s">
        <v>51</v>
      </c>
      <c r="D107" s="29"/>
      <c r="E107" s="37" t="s">
        <v>33</v>
      </c>
      <c r="F107" s="119">
        <v>1</v>
      </c>
      <c r="G107" s="162"/>
      <c r="H107" s="163"/>
      <c r="I107" s="21"/>
      <c r="J107" s="21"/>
      <c r="K107" s="21"/>
      <c r="L107" s="21"/>
    </row>
    <row r="108" spans="1:12" s="22" customFormat="1" x14ac:dyDescent="0.25">
      <c r="A108" s="28"/>
      <c r="B108" s="29"/>
      <c r="C108" s="29"/>
      <c r="D108" s="29"/>
      <c r="E108" s="37"/>
      <c r="F108" s="119"/>
      <c r="G108" s="162"/>
      <c r="H108" s="163"/>
      <c r="I108" s="21"/>
      <c r="J108" s="21"/>
      <c r="K108" s="21"/>
      <c r="L108" s="21"/>
    </row>
    <row r="109" spans="1:12" s="22" customFormat="1" x14ac:dyDescent="0.25">
      <c r="A109" s="28" t="s">
        <v>121</v>
      </c>
      <c r="B109" s="29" t="s">
        <v>40</v>
      </c>
      <c r="C109" s="29" t="s">
        <v>52</v>
      </c>
      <c r="D109" s="29"/>
      <c r="E109" s="37" t="s">
        <v>33</v>
      </c>
      <c r="F109" s="119">
        <v>1</v>
      </c>
      <c r="G109" s="162"/>
      <c r="H109" s="163"/>
      <c r="I109" s="21"/>
      <c r="J109" s="21"/>
      <c r="K109" s="21"/>
      <c r="L109" s="21"/>
    </row>
    <row r="110" spans="1:12" s="22" customFormat="1" x14ac:dyDescent="0.25">
      <c r="A110" s="28"/>
      <c r="B110" s="29"/>
      <c r="C110" s="29"/>
      <c r="D110" s="29"/>
      <c r="E110" s="37"/>
      <c r="F110" s="119"/>
      <c r="G110" s="162"/>
      <c r="H110" s="163"/>
      <c r="I110" s="21"/>
      <c r="J110" s="21"/>
      <c r="K110" s="21"/>
      <c r="L110" s="21"/>
    </row>
    <row r="111" spans="1:12" s="22" customFormat="1" x14ac:dyDescent="0.25">
      <c r="A111" s="28" t="s">
        <v>122</v>
      </c>
      <c r="B111" s="29" t="s">
        <v>40</v>
      </c>
      <c r="C111" s="29" t="s">
        <v>53</v>
      </c>
      <c r="D111" s="29"/>
      <c r="E111" s="37" t="s">
        <v>33</v>
      </c>
      <c r="F111" s="119">
        <v>1</v>
      </c>
      <c r="G111" s="162"/>
      <c r="H111" s="163"/>
      <c r="I111" s="21"/>
      <c r="J111" s="21"/>
      <c r="K111" s="21"/>
      <c r="L111" s="21"/>
    </row>
    <row r="112" spans="1:12" s="22" customFormat="1" x14ac:dyDescent="0.25">
      <c r="A112" s="28"/>
      <c r="B112" s="23"/>
      <c r="C112" s="23"/>
      <c r="D112" s="23"/>
      <c r="E112" s="23"/>
      <c r="F112" s="119"/>
      <c r="G112" s="162"/>
      <c r="H112" s="163"/>
      <c r="I112" s="21"/>
      <c r="J112" s="21"/>
      <c r="K112" s="21"/>
      <c r="L112" s="21"/>
    </row>
    <row r="113" spans="1:12" s="22" customFormat="1" ht="26.4" x14ac:dyDescent="0.25">
      <c r="A113" s="28" t="s">
        <v>123</v>
      </c>
      <c r="B113" s="29" t="s">
        <v>40</v>
      </c>
      <c r="C113" s="29" t="s">
        <v>54</v>
      </c>
      <c r="D113" s="29"/>
      <c r="E113" s="37" t="s">
        <v>33</v>
      </c>
      <c r="F113" s="119">
        <v>1</v>
      </c>
      <c r="G113" s="162"/>
      <c r="H113" s="163"/>
      <c r="I113" s="21"/>
      <c r="J113" s="21"/>
      <c r="K113" s="21"/>
      <c r="L113" s="21"/>
    </row>
    <row r="114" spans="1:12" s="22" customFormat="1" x14ac:dyDescent="0.25">
      <c r="A114" s="28"/>
      <c r="B114" s="29"/>
      <c r="C114" s="29"/>
      <c r="D114" s="29"/>
      <c r="E114" s="37"/>
      <c r="F114" s="119"/>
      <c r="G114" s="162"/>
      <c r="H114" s="163"/>
      <c r="I114" s="21"/>
      <c r="J114" s="21"/>
      <c r="K114" s="21"/>
      <c r="L114" s="21"/>
    </row>
    <row r="115" spans="1:12" s="22" customFormat="1" x14ac:dyDescent="0.25">
      <c r="A115" s="28" t="s">
        <v>124</v>
      </c>
      <c r="B115" s="29" t="s">
        <v>40</v>
      </c>
      <c r="C115" s="29" t="s">
        <v>55</v>
      </c>
      <c r="D115" s="29"/>
      <c r="E115" s="37" t="s">
        <v>33</v>
      </c>
      <c r="F115" s="119">
        <v>1</v>
      </c>
      <c r="G115" s="162"/>
      <c r="H115" s="163"/>
      <c r="I115" s="21"/>
      <c r="J115" s="21"/>
      <c r="K115" s="21"/>
      <c r="L115" s="21"/>
    </row>
    <row r="116" spans="1:12" s="22" customFormat="1" x14ac:dyDescent="0.25">
      <c r="A116" s="28"/>
      <c r="B116" s="23"/>
      <c r="C116" s="23"/>
      <c r="D116" s="23"/>
      <c r="E116" s="23"/>
      <c r="F116" s="119"/>
      <c r="G116" s="162"/>
      <c r="H116" s="163"/>
      <c r="I116" s="21"/>
      <c r="J116" s="21"/>
      <c r="K116" s="21"/>
      <c r="L116" s="21"/>
    </row>
    <row r="117" spans="1:12" s="22" customFormat="1" x14ac:dyDescent="0.25">
      <c r="A117" s="28" t="s">
        <v>125</v>
      </c>
      <c r="B117" s="29" t="s">
        <v>40</v>
      </c>
      <c r="C117" s="29" t="s">
        <v>56</v>
      </c>
      <c r="D117" s="29"/>
      <c r="E117" s="37" t="s">
        <v>33</v>
      </c>
      <c r="F117" s="119">
        <v>1</v>
      </c>
      <c r="G117" s="162"/>
      <c r="H117" s="163"/>
      <c r="I117" s="21"/>
      <c r="J117" s="21"/>
      <c r="K117" s="21"/>
      <c r="L117" s="21"/>
    </row>
    <row r="118" spans="1:12" s="22" customFormat="1" x14ac:dyDescent="0.25">
      <c r="A118" s="28"/>
      <c r="B118" s="23"/>
      <c r="C118" s="23"/>
      <c r="D118" s="23"/>
      <c r="E118" s="23"/>
      <c r="F118" s="119"/>
      <c r="G118" s="162"/>
      <c r="H118" s="163"/>
      <c r="I118" s="21"/>
      <c r="J118" s="21"/>
      <c r="K118" s="21"/>
      <c r="L118" s="21"/>
    </row>
    <row r="119" spans="1:12" s="22" customFormat="1" x14ac:dyDescent="0.25">
      <c r="A119" s="28" t="s">
        <v>126</v>
      </c>
      <c r="B119" s="29" t="s">
        <v>40</v>
      </c>
      <c r="C119" s="29" t="s">
        <v>57</v>
      </c>
      <c r="D119" s="29"/>
      <c r="E119" s="37" t="s">
        <v>33</v>
      </c>
      <c r="F119" s="119">
        <v>1</v>
      </c>
      <c r="G119" s="162"/>
      <c r="H119" s="163"/>
      <c r="I119" s="21"/>
      <c r="J119" s="21"/>
      <c r="K119" s="21"/>
      <c r="L119" s="21"/>
    </row>
    <row r="120" spans="1:12" s="22" customFormat="1" x14ac:dyDescent="0.25">
      <c r="A120" s="28"/>
      <c r="B120" s="36"/>
      <c r="C120" s="36"/>
      <c r="D120" s="36"/>
      <c r="E120" s="37"/>
      <c r="F120" s="127"/>
      <c r="G120" s="162"/>
      <c r="H120" s="163"/>
      <c r="I120" s="21"/>
      <c r="J120" s="21"/>
      <c r="K120" s="21"/>
      <c r="L120" s="21"/>
    </row>
    <row r="121" spans="1:12" s="22" customFormat="1" x14ac:dyDescent="0.25">
      <c r="A121" s="28" t="s">
        <v>127</v>
      </c>
      <c r="B121" s="36" t="s">
        <v>70</v>
      </c>
      <c r="C121" s="36" t="s">
        <v>71</v>
      </c>
      <c r="D121" s="36"/>
      <c r="E121" s="37" t="s">
        <v>33</v>
      </c>
      <c r="F121" s="119">
        <v>1</v>
      </c>
      <c r="G121" s="162"/>
      <c r="H121" s="163"/>
      <c r="I121" s="21"/>
      <c r="J121" s="21"/>
      <c r="K121" s="21"/>
      <c r="L121" s="21"/>
    </row>
    <row r="122" spans="1:12" s="22" customFormat="1" x14ac:dyDescent="0.25">
      <c r="A122" s="28"/>
      <c r="B122" s="36"/>
      <c r="C122" s="36"/>
      <c r="D122" s="36"/>
      <c r="E122" s="37"/>
      <c r="F122" s="119"/>
      <c r="G122" s="162"/>
      <c r="H122" s="163"/>
      <c r="I122" s="21"/>
      <c r="J122" s="21"/>
      <c r="K122" s="21"/>
      <c r="L122" s="21"/>
    </row>
    <row r="123" spans="1:12" s="89" customFormat="1" ht="25.2" customHeight="1" x14ac:dyDescent="0.25">
      <c r="A123" s="153" t="s">
        <v>24</v>
      </c>
      <c r="B123" s="133"/>
      <c r="C123" s="133"/>
      <c r="D123" s="133"/>
      <c r="E123" s="133"/>
      <c r="F123" s="133"/>
      <c r="G123" s="234"/>
      <c r="H123" s="235"/>
    </row>
    <row r="124" spans="1:12" ht="17.399999999999999" customHeight="1" x14ac:dyDescent="0.25">
      <c r="A124" s="32"/>
      <c r="B124" s="33"/>
      <c r="C124" s="34" t="s">
        <v>25</v>
      </c>
      <c r="D124" s="34"/>
      <c r="E124" s="33"/>
      <c r="F124" s="33"/>
      <c r="G124" s="236"/>
      <c r="H124" s="237"/>
    </row>
    <row r="125" spans="1:12" s="22" customFormat="1" x14ac:dyDescent="0.25">
      <c r="A125" s="28"/>
      <c r="B125" s="36"/>
      <c r="C125" s="36"/>
      <c r="D125" s="36"/>
      <c r="E125" s="37"/>
      <c r="F125" s="119"/>
      <c r="G125" s="162"/>
      <c r="H125" s="163"/>
      <c r="I125" s="21"/>
      <c r="J125" s="21"/>
      <c r="K125" s="21"/>
      <c r="L125" s="21"/>
    </row>
    <row r="126" spans="1:12" s="22" customFormat="1" x14ac:dyDescent="0.25">
      <c r="A126" s="28" t="s">
        <v>128</v>
      </c>
      <c r="B126" s="36" t="s">
        <v>72</v>
      </c>
      <c r="C126" s="36" t="s">
        <v>73</v>
      </c>
      <c r="D126" s="36"/>
      <c r="E126" s="37" t="s">
        <v>33</v>
      </c>
      <c r="F126" s="119">
        <v>1</v>
      </c>
      <c r="G126" s="162"/>
      <c r="H126" s="163"/>
      <c r="I126" s="21"/>
      <c r="J126" s="21"/>
      <c r="K126" s="21"/>
      <c r="L126" s="21"/>
    </row>
    <row r="127" spans="1:12" s="22" customFormat="1" x14ac:dyDescent="0.25">
      <c r="A127" s="28"/>
      <c r="B127" s="36"/>
      <c r="C127" s="36"/>
      <c r="D127" s="36"/>
      <c r="E127" s="37"/>
      <c r="F127" s="119"/>
      <c r="G127" s="162"/>
      <c r="H127" s="163"/>
      <c r="I127" s="21"/>
      <c r="J127" s="21"/>
      <c r="K127" s="21"/>
      <c r="L127" s="21"/>
    </row>
    <row r="128" spans="1:12" s="22" customFormat="1" x14ac:dyDescent="0.25">
      <c r="A128" s="28" t="s">
        <v>129</v>
      </c>
      <c r="B128" s="36" t="s">
        <v>74</v>
      </c>
      <c r="C128" s="36" t="s">
        <v>75</v>
      </c>
      <c r="D128" s="36"/>
      <c r="E128" s="37" t="s">
        <v>33</v>
      </c>
      <c r="F128" s="119">
        <v>1</v>
      </c>
      <c r="G128" s="162"/>
      <c r="H128" s="163"/>
      <c r="I128" s="21"/>
      <c r="J128" s="21"/>
      <c r="K128" s="21"/>
      <c r="L128" s="21"/>
    </row>
    <row r="129" spans="1:12" s="22" customFormat="1" x14ac:dyDescent="0.25">
      <c r="A129" s="28"/>
      <c r="B129" s="36"/>
      <c r="C129" s="36"/>
      <c r="D129" s="36"/>
      <c r="E129" s="37"/>
      <c r="F129" s="119"/>
      <c r="G129" s="162"/>
      <c r="H129" s="163"/>
      <c r="I129" s="21"/>
      <c r="J129" s="21"/>
      <c r="K129" s="21"/>
      <c r="L129" s="21"/>
    </row>
    <row r="130" spans="1:12" s="22" customFormat="1" x14ac:dyDescent="0.25">
      <c r="A130" s="28" t="s">
        <v>130</v>
      </c>
      <c r="B130" s="51" t="s">
        <v>74</v>
      </c>
      <c r="C130" s="36" t="s">
        <v>76</v>
      </c>
      <c r="D130" s="36"/>
      <c r="E130" s="37" t="s">
        <v>33</v>
      </c>
      <c r="F130" s="119">
        <v>1</v>
      </c>
      <c r="G130" s="162"/>
      <c r="H130" s="163"/>
      <c r="I130" s="21"/>
      <c r="J130" s="21"/>
      <c r="K130" s="21"/>
      <c r="L130" s="21"/>
    </row>
    <row r="131" spans="1:12" s="22" customFormat="1" x14ac:dyDescent="0.25">
      <c r="A131" s="28"/>
      <c r="B131" s="36"/>
      <c r="C131" s="36"/>
      <c r="D131" s="36"/>
      <c r="E131" s="37"/>
      <c r="F131" s="119"/>
      <c r="G131" s="162"/>
      <c r="H131" s="163"/>
      <c r="I131" s="21"/>
      <c r="J131" s="21"/>
      <c r="K131" s="21"/>
      <c r="L131" s="21"/>
    </row>
    <row r="132" spans="1:12" s="22" customFormat="1" ht="26.4" x14ac:dyDescent="0.25">
      <c r="A132" s="28" t="s">
        <v>131</v>
      </c>
      <c r="B132" s="36"/>
      <c r="C132" s="36" t="s">
        <v>77</v>
      </c>
      <c r="D132" s="36"/>
      <c r="E132" s="37" t="s">
        <v>0</v>
      </c>
      <c r="F132" s="119">
        <v>1</v>
      </c>
      <c r="G132" s="162"/>
      <c r="H132" s="163"/>
      <c r="I132" s="21"/>
      <c r="J132" s="21"/>
      <c r="K132" s="21"/>
      <c r="L132" s="21"/>
    </row>
    <row r="133" spans="1:12" x14ac:dyDescent="0.25">
      <c r="A133" s="11"/>
      <c r="B133" s="14"/>
      <c r="C133" s="14"/>
      <c r="D133" s="14"/>
      <c r="E133" s="19"/>
      <c r="F133" s="14"/>
      <c r="G133" s="238"/>
      <c r="H133" s="239"/>
    </row>
    <row r="134" spans="1:12" s="27" customFormat="1" ht="25.95" customHeight="1" x14ac:dyDescent="0.25">
      <c r="A134" s="38" t="s">
        <v>132</v>
      </c>
      <c r="B134" s="39" t="s">
        <v>7</v>
      </c>
      <c r="C134" s="39" t="s">
        <v>79</v>
      </c>
      <c r="D134" s="39"/>
      <c r="E134" s="40"/>
      <c r="F134" s="126"/>
      <c r="G134" s="164"/>
      <c r="H134" s="165" t="str">
        <f t="shared" ref="H134:H135" si="4">IF(G134="","",F134*G134)</f>
        <v/>
      </c>
      <c r="I134" s="26"/>
      <c r="J134" s="26"/>
      <c r="K134" s="26"/>
      <c r="L134" s="26"/>
    </row>
    <row r="135" spans="1:12" s="22" customFormat="1" x14ac:dyDescent="0.25">
      <c r="A135" s="35"/>
      <c r="B135" s="36"/>
      <c r="C135" s="36"/>
      <c r="D135" s="36"/>
      <c r="E135" s="37"/>
      <c r="F135" s="127"/>
      <c r="G135" s="162"/>
      <c r="H135" s="163" t="str">
        <f t="shared" si="4"/>
        <v/>
      </c>
      <c r="I135" s="21"/>
      <c r="J135" s="21"/>
      <c r="K135" s="21"/>
      <c r="L135" s="21"/>
    </row>
    <row r="136" spans="1:12" s="22" customFormat="1" ht="30" customHeight="1" x14ac:dyDescent="0.25">
      <c r="A136" s="35" t="s">
        <v>133</v>
      </c>
      <c r="B136" s="36" t="s">
        <v>420</v>
      </c>
      <c r="C136" s="36" t="s">
        <v>80</v>
      </c>
      <c r="D136" s="36"/>
      <c r="E136" s="37" t="s">
        <v>81</v>
      </c>
      <c r="F136" s="119">
        <v>1</v>
      </c>
      <c r="G136" s="162">
        <f>0.5*150000</f>
        <v>75000</v>
      </c>
      <c r="H136" s="163">
        <f>F136*G136</f>
        <v>75000</v>
      </c>
      <c r="I136" s="21"/>
      <c r="J136" s="21"/>
      <c r="K136" s="21"/>
      <c r="L136" s="21"/>
    </row>
    <row r="137" spans="1:12" s="22" customFormat="1" x14ac:dyDescent="0.25">
      <c r="A137" s="35"/>
      <c r="B137" s="36"/>
      <c r="C137" s="36"/>
      <c r="D137" s="36"/>
      <c r="E137" s="37"/>
      <c r="F137" s="127"/>
      <c r="G137" s="162"/>
      <c r="H137" s="163"/>
      <c r="I137" s="21"/>
      <c r="J137" s="21"/>
      <c r="K137" s="21"/>
      <c r="L137" s="21"/>
    </row>
    <row r="138" spans="1:12" s="22" customFormat="1" ht="26.4" x14ac:dyDescent="0.25">
      <c r="A138" s="35" t="s">
        <v>134</v>
      </c>
      <c r="B138" s="36" t="s">
        <v>421</v>
      </c>
      <c r="C138" s="36" t="s">
        <v>418</v>
      </c>
      <c r="D138" s="36"/>
      <c r="E138" s="37" t="s">
        <v>81</v>
      </c>
      <c r="F138" s="127">
        <v>1</v>
      </c>
      <c r="G138" s="166">
        <f>0.5*100000</f>
        <v>50000</v>
      </c>
      <c r="H138" s="163">
        <f>F138*G138</f>
        <v>50000</v>
      </c>
      <c r="I138" s="21"/>
      <c r="J138" s="21"/>
      <c r="K138" s="21"/>
      <c r="L138" s="21"/>
    </row>
    <row r="139" spans="1:12" s="22" customFormat="1" x14ac:dyDescent="0.25">
      <c r="A139" s="35"/>
      <c r="B139" s="36"/>
      <c r="C139" s="36"/>
      <c r="D139" s="36"/>
      <c r="E139" s="37"/>
      <c r="F139" s="127"/>
      <c r="G139" s="166"/>
      <c r="H139" s="163"/>
      <c r="I139" s="21"/>
      <c r="J139" s="21"/>
      <c r="K139" s="21"/>
      <c r="L139" s="21"/>
    </row>
    <row r="140" spans="1:12" s="22" customFormat="1" ht="26.4" x14ac:dyDescent="0.25">
      <c r="A140" s="35" t="s">
        <v>425</v>
      </c>
      <c r="B140" s="36" t="s">
        <v>422</v>
      </c>
      <c r="C140" s="36" t="s">
        <v>417</v>
      </c>
      <c r="D140" s="36"/>
      <c r="E140" s="37" t="s">
        <v>81</v>
      </c>
      <c r="F140" s="127">
        <v>1</v>
      </c>
      <c r="G140" s="166">
        <v>200000</v>
      </c>
      <c r="H140" s="163">
        <f>F140*G140</f>
        <v>200000</v>
      </c>
      <c r="I140" s="21"/>
      <c r="J140" s="21"/>
      <c r="K140" s="21"/>
      <c r="L140" s="21"/>
    </row>
    <row r="141" spans="1:12" s="22" customFormat="1" x14ac:dyDescent="0.25">
      <c r="A141" s="35"/>
      <c r="B141" s="36"/>
      <c r="C141" s="36"/>
      <c r="D141" s="36"/>
      <c r="E141" s="37"/>
      <c r="F141" s="127"/>
      <c r="G141" s="166"/>
      <c r="H141" s="163"/>
      <c r="I141" s="21"/>
      <c r="J141" s="21"/>
      <c r="K141" s="21"/>
      <c r="L141" s="21"/>
    </row>
    <row r="142" spans="1:12" s="22" customFormat="1" ht="26.4" x14ac:dyDescent="0.25">
      <c r="A142" s="35" t="s">
        <v>426</v>
      </c>
      <c r="B142" s="36" t="s">
        <v>423</v>
      </c>
      <c r="C142" s="36" t="s">
        <v>419</v>
      </c>
      <c r="D142" s="36"/>
      <c r="E142" s="37" t="s">
        <v>81</v>
      </c>
      <c r="F142" s="127">
        <v>1</v>
      </c>
      <c r="G142" s="166">
        <f>0.5*100000</f>
        <v>50000</v>
      </c>
      <c r="H142" s="163">
        <f>F142*G142</f>
        <v>50000</v>
      </c>
      <c r="I142" s="21"/>
      <c r="J142" s="21"/>
      <c r="K142" s="21"/>
      <c r="L142" s="21"/>
    </row>
    <row r="143" spans="1:12" s="22" customFormat="1" x14ac:dyDescent="0.25">
      <c r="A143" s="35"/>
      <c r="B143" s="36"/>
      <c r="C143" s="36"/>
      <c r="D143" s="36"/>
      <c r="E143" s="37"/>
      <c r="F143" s="127"/>
      <c r="G143" s="166"/>
      <c r="H143" s="163"/>
      <c r="I143" s="21"/>
      <c r="J143" s="21"/>
      <c r="K143" s="21"/>
      <c r="L143" s="21"/>
    </row>
    <row r="144" spans="1:12" s="22" customFormat="1" ht="26.4" x14ac:dyDescent="0.25">
      <c r="A144" s="35" t="s">
        <v>426</v>
      </c>
      <c r="B144" s="36" t="s">
        <v>424</v>
      </c>
      <c r="C144" s="296" t="s">
        <v>536</v>
      </c>
      <c r="D144" s="36"/>
      <c r="E144" s="37" t="s">
        <v>81</v>
      </c>
      <c r="F144" s="127">
        <v>1</v>
      </c>
      <c r="G144" s="166">
        <v>240000</v>
      </c>
      <c r="H144" s="163">
        <f>F144*G144</f>
        <v>240000</v>
      </c>
      <c r="I144" s="21"/>
      <c r="J144" s="21"/>
      <c r="K144" s="21"/>
      <c r="L144" s="21"/>
    </row>
    <row r="145" spans="1:12" s="22" customFormat="1" x14ac:dyDescent="0.25">
      <c r="A145" s="35"/>
      <c r="B145" s="36"/>
      <c r="C145" s="36"/>
      <c r="D145" s="36"/>
      <c r="E145" s="37"/>
      <c r="F145" s="127"/>
      <c r="G145" s="166"/>
      <c r="H145" s="163"/>
      <c r="I145" s="21"/>
      <c r="J145" s="21"/>
      <c r="K145" s="21"/>
      <c r="L145" s="21"/>
    </row>
    <row r="146" spans="1:12" s="22" customFormat="1" ht="26.4" x14ac:dyDescent="0.25">
      <c r="A146" s="35" t="s">
        <v>427</v>
      </c>
      <c r="B146" s="36" t="s">
        <v>424</v>
      </c>
      <c r="C146" s="36" t="s">
        <v>428</v>
      </c>
      <c r="D146" s="36"/>
      <c r="E146" s="37" t="s">
        <v>3</v>
      </c>
      <c r="F146" s="127">
        <f>G138+G140+G142+G144</f>
        <v>540000</v>
      </c>
      <c r="G146" s="128"/>
      <c r="H146" s="163"/>
      <c r="I146" s="21"/>
      <c r="J146" s="21"/>
      <c r="K146" s="21"/>
      <c r="L146" s="21"/>
    </row>
    <row r="147" spans="1:12" s="22" customFormat="1" x14ac:dyDescent="0.25">
      <c r="A147" s="35"/>
      <c r="B147" s="36"/>
      <c r="C147" s="36"/>
      <c r="D147" s="36"/>
      <c r="E147" s="37"/>
      <c r="F147" s="127"/>
      <c r="G147" s="128"/>
      <c r="H147" s="163"/>
      <c r="I147" s="21"/>
      <c r="J147" s="21"/>
      <c r="K147" s="21"/>
      <c r="L147" s="21"/>
    </row>
    <row r="148" spans="1:12" s="22" customFormat="1" x14ac:dyDescent="0.25">
      <c r="A148" s="35"/>
      <c r="B148" s="36"/>
      <c r="C148" s="36"/>
      <c r="D148" s="36"/>
      <c r="E148" s="37"/>
      <c r="F148" s="127"/>
      <c r="G148" s="166"/>
      <c r="H148" s="163"/>
      <c r="I148" s="21"/>
      <c r="J148" s="21"/>
      <c r="K148" s="21"/>
      <c r="L148" s="21"/>
    </row>
    <row r="149" spans="1:12" s="22" customFormat="1" x14ac:dyDescent="0.25">
      <c r="A149" s="35"/>
      <c r="B149" s="36"/>
      <c r="C149" s="36"/>
      <c r="D149" s="36"/>
      <c r="E149" s="37"/>
      <c r="F149" s="127"/>
      <c r="G149" s="166"/>
      <c r="H149" s="163"/>
      <c r="I149" s="21"/>
      <c r="J149" s="21"/>
      <c r="K149" s="21"/>
      <c r="L149" s="21"/>
    </row>
    <row r="150" spans="1:12" s="27" customFormat="1" x14ac:dyDescent="0.25">
      <c r="A150" s="38" t="s">
        <v>135</v>
      </c>
      <c r="B150" s="39" t="s">
        <v>82</v>
      </c>
      <c r="C150" s="39" t="s">
        <v>83</v>
      </c>
      <c r="D150" s="39"/>
      <c r="E150" s="40"/>
      <c r="F150" s="126"/>
      <c r="G150" s="164"/>
      <c r="H150" s="165"/>
      <c r="I150" s="26"/>
      <c r="J150" s="26"/>
      <c r="K150" s="26"/>
      <c r="L150" s="26"/>
    </row>
    <row r="151" spans="1:12" s="22" customFormat="1" x14ac:dyDescent="0.25">
      <c r="A151" s="35"/>
      <c r="B151" s="36"/>
      <c r="C151" s="36"/>
      <c r="D151" s="36"/>
      <c r="E151" s="37"/>
      <c r="F151" s="127"/>
      <c r="G151" s="162"/>
      <c r="H151" s="163"/>
      <c r="I151" s="21"/>
      <c r="J151" s="21"/>
      <c r="K151" s="21"/>
      <c r="L151" s="21"/>
    </row>
    <row r="152" spans="1:12" s="22" customFormat="1" ht="26.4" x14ac:dyDescent="0.25">
      <c r="A152" s="35" t="s">
        <v>136</v>
      </c>
      <c r="B152" s="36" t="s">
        <v>84</v>
      </c>
      <c r="C152" s="36" t="s">
        <v>85</v>
      </c>
      <c r="D152" s="36"/>
      <c r="E152" s="37" t="s">
        <v>81</v>
      </c>
      <c r="F152" s="119">
        <v>1</v>
      </c>
      <c r="G152" s="162">
        <v>50000</v>
      </c>
      <c r="H152" s="163">
        <f>F152*G152</f>
        <v>50000</v>
      </c>
      <c r="I152" s="21"/>
      <c r="J152" s="21"/>
      <c r="K152" s="21"/>
      <c r="L152" s="21"/>
    </row>
    <row r="153" spans="1:12" s="22" customFormat="1" x14ac:dyDescent="0.25">
      <c r="A153" s="35"/>
      <c r="B153" s="36"/>
      <c r="C153" s="36"/>
      <c r="D153" s="36"/>
      <c r="E153" s="37"/>
      <c r="F153" s="119"/>
      <c r="G153" s="120"/>
      <c r="H153" s="121"/>
      <c r="I153" s="21"/>
      <c r="J153" s="21"/>
      <c r="K153" s="21"/>
      <c r="L153" s="21"/>
    </row>
    <row r="154" spans="1:12" s="22" customFormat="1" x14ac:dyDescent="0.25">
      <c r="A154" s="35" t="s">
        <v>137</v>
      </c>
      <c r="B154" s="36" t="s">
        <v>40</v>
      </c>
      <c r="C154" s="36" t="s">
        <v>510</v>
      </c>
      <c r="D154" s="36"/>
      <c r="E154" s="37" t="s">
        <v>3</v>
      </c>
      <c r="F154" s="127">
        <f>H152</f>
        <v>50000</v>
      </c>
      <c r="G154" s="128"/>
      <c r="H154" s="163"/>
      <c r="I154" s="21"/>
      <c r="J154" s="21"/>
      <c r="K154" s="21"/>
      <c r="L154" s="21"/>
    </row>
    <row r="155" spans="1:12" s="22" customFormat="1" x14ac:dyDescent="0.25">
      <c r="A155" s="35"/>
      <c r="B155" s="36"/>
      <c r="C155" s="36"/>
      <c r="D155" s="36"/>
      <c r="E155" s="37"/>
      <c r="F155" s="119"/>
      <c r="G155" s="120"/>
      <c r="H155" s="121"/>
      <c r="I155" s="21"/>
      <c r="J155" s="21"/>
      <c r="K155" s="21"/>
      <c r="L155" s="21"/>
    </row>
    <row r="156" spans="1:12" s="22" customFormat="1" x14ac:dyDescent="0.25">
      <c r="A156" s="35"/>
      <c r="B156" s="36"/>
      <c r="C156" s="36"/>
      <c r="D156" s="36"/>
      <c r="E156" s="37"/>
      <c r="F156" s="127"/>
      <c r="G156" s="128"/>
      <c r="H156" s="163"/>
      <c r="I156" s="21"/>
      <c r="J156" s="21"/>
      <c r="K156" s="21"/>
      <c r="L156" s="21"/>
    </row>
    <row r="157" spans="1:12" s="22" customFormat="1" x14ac:dyDescent="0.25">
      <c r="A157" s="35"/>
      <c r="B157" s="36"/>
      <c r="C157" s="36"/>
      <c r="D157" s="36"/>
      <c r="E157" s="37"/>
      <c r="F157" s="119"/>
      <c r="G157" s="162"/>
      <c r="H157" s="163"/>
      <c r="I157" s="21"/>
      <c r="J157" s="21"/>
      <c r="K157" s="21"/>
      <c r="L157" s="21"/>
    </row>
    <row r="158" spans="1:12" s="22" customFormat="1" x14ac:dyDescent="0.25">
      <c r="A158" s="35"/>
      <c r="B158" s="36"/>
      <c r="C158" s="36"/>
      <c r="D158" s="36"/>
      <c r="E158" s="37"/>
      <c r="F158" s="127"/>
      <c r="G158" s="128"/>
      <c r="H158" s="163"/>
      <c r="I158" s="21"/>
      <c r="J158" s="21"/>
      <c r="K158" s="21"/>
      <c r="L158" s="21"/>
    </row>
    <row r="159" spans="1:12" s="22" customFormat="1" x14ac:dyDescent="0.25">
      <c r="A159" s="35"/>
      <c r="B159" s="36"/>
      <c r="C159" s="36"/>
      <c r="D159" s="36"/>
      <c r="E159" s="37"/>
      <c r="F159" s="127"/>
      <c r="G159" s="128"/>
      <c r="H159" s="163"/>
      <c r="I159" s="21"/>
      <c r="J159" s="21"/>
      <c r="K159" s="21"/>
      <c r="L159" s="21"/>
    </row>
    <row r="160" spans="1:12" x14ac:dyDescent="0.25">
      <c r="A160" s="17"/>
      <c r="B160" s="10"/>
      <c r="C160" s="12"/>
      <c r="D160" s="12"/>
      <c r="E160" s="129"/>
      <c r="F160" s="14"/>
      <c r="G160" s="241"/>
      <c r="H160" s="19"/>
    </row>
    <row r="161" spans="1:8" x14ac:dyDescent="0.25">
      <c r="A161" s="17"/>
      <c r="B161" s="10"/>
      <c r="C161" s="12"/>
      <c r="D161" s="12"/>
      <c r="E161" s="129"/>
      <c r="F161" s="14"/>
      <c r="G161" s="241"/>
      <c r="H161" s="19"/>
    </row>
    <row r="162" spans="1:8" ht="25.95" customHeight="1" x14ac:dyDescent="0.25">
      <c r="A162" s="153" t="s">
        <v>24</v>
      </c>
      <c r="B162" s="133"/>
      <c r="C162" s="133"/>
      <c r="D162" s="133"/>
      <c r="E162" s="133"/>
      <c r="F162" s="133"/>
      <c r="G162" s="234"/>
      <c r="H162" s="242"/>
    </row>
    <row r="163" spans="1:8" x14ac:dyDescent="0.25">
      <c r="A163" s="32"/>
      <c r="B163" s="33"/>
      <c r="C163" s="34" t="s">
        <v>25</v>
      </c>
      <c r="D163" s="34"/>
      <c r="E163" s="33"/>
      <c r="F163" s="33"/>
      <c r="G163" s="236"/>
      <c r="H163" s="237">
        <f>H162</f>
        <v>0</v>
      </c>
    </row>
    <row r="164" spans="1:8" x14ac:dyDescent="0.25">
      <c r="A164" s="17"/>
      <c r="B164" s="10"/>
      <c r="C164" s="12"/>
      <c r="D164" s="12"/>
      <c r="E164" s="129"/>
      <c r="F164" s="14"/>
      <c r="G164" s="241"/>
      <c r="H164" s="19"/>
    </row>
    <row r="165" spans="1:8" x14ac:dyDescent="0.25">
      <c r="A165" s="38" t="s">
        <v>434</v>
      </c>
      <c r="B165" s="39" t="s">
        <v>435</v>
      </c>
      <c r="C165" s="39" t="s">
        <v>436</v>
      </c>
      <c r="D165" s="39"/>
      <c r="E165" s="40"/>
      <c r="F165" s="126"/>
      <c r="G165" s="164"/>
      <c r="H165" s="165"/>
    </row>
    <row r="166" spans="1:8" x14ac:dyDescent="0.25">
      <c r="A166" s="17"/>
      <c r="B166" s="10"/>
      <c r="C166" s="12"/>
      <c r="D166" s="12"/>
      <c r="E166" s="129"/>
      <c r="F166" s="14"/>
      <c r="G166" s="241"/>
      <c r="H166" s="19"/>
    </row>
    <row r="167" spans="1:8" x14ac:dyDescent="0.25">
      <c r="A167" s="17" t="s">
        <v>453</v>
      </c>
      <c r="B167" s="10"/>
      <c r="C167" s="12" t="s">
        <v>452</v>
      </c>
      <c r="D167" s="12"/>
      <c r="E167" s="129"/>
      <c r="F167" s="14"/>
      <c r="G167" s="241"/>
      <c r="H167" s="19"/>
    </row>
    <row r="168" spans="1:8" x14ac:dyDescent="0.25">
      <c r="A168" s="17"/>
      <c r="B168" s="10"/>
      <c r="C168" s="12"/>
      <c r="D168" s="12"/>
      <c r="E168" s="129"/>
      <c r="F168" s="14"/>
      <c r="G168" s="241"/>
      <c r="H168" s="19"/>
    </row>
    <row r="169" spans="1:8" x14ac:dyDescent="0.25">
      <c r="A169" s="17" t="s">
        <v>454</v>
      </c>
      <c r="B169" s="10"/>
      <c r="C169" s="12" t="s">
        <v>437</v>
      </c>
      <c r="D169" s="12"/>
      <c r="E169" s="37" t="s">
        <v>449</v>
      </c>
      <c r="F169" s="119">
        <v>1</v>
      </c>
      <c r="G169" s="241"/>
      <c r="H169" s="19" t="s">
        <v>450</v>
      </c>
    </row>
    <row r="170" spans="1:8" x14ac:dyDescent="0.25">
      <c r="A170" s="17"/>
      <c r="B170" s="10"/>
      <c r="C170" s="12"/>
      <c r="D170" s="12"/>
      <c r="E170" s="37"/>
      <c r="F170" s="119"/>
      <c r="G170" s="241"/>
      <c r="H170" s="19"/>
    </row>
    <row r="171" spans="1:8" ht="26.4" x14ac:dyDescent="0.25">
      <c r="A171" s="17" t="s">
        <v>455</v>
      </c>
      <c r="B171" s="10"/>
      <c r="C171" s="12" t="s">
        <v>438</v>
      </c>
      <c r="D171" s="12"/>
      <c r="E171" s="37" t="s">
        <v>449</v>
      </c>
      <c r="F171" s="119">
        <v>1</v>
      </c>
      <c r="G171" s="241"/>
      <c r="H171" s="19" t="s">
        <v>450</v>
      </c>
    </row>
    <row r="172" spans="1:8" x14ac:dyDescent="0.25">
      <c r="A172" s="17"/>
      <c r="B172" s="10"/>
      <c r="C172" s="12"/>
      <c r="D172" s="12"/>
      <c r="E172" s="37"/>
      <c r="F172" s="119"/>
      <c r="G172" s="241"/>
      <c r="H172" s="19"/>
    </row>
    <row r="173" spans="1:8" x14ac:dyDescent="0.25">
      <c r="A173" s="17" t="s">
        <v>456</v>
      </c>
      <c r="B173" s="10"/>
      <c r="C173" s="12" t="s">
        <v>439</v>
      </c>
      <c r="D173" s="12"/>
      <c r="E173" s="37" t="s">
        <v>449</v>
      </c>
      <c r="F173" s="119">
        <v>1</v>
      </c>
      <c r="G173" s="241"/>
      <c r="H173" s="19" t="s">
        <v>450</v>
      </c>
    </row>
    <row r="174" spans="1:8" x14ac:dyDescent="0.25">
      <c r="A174" s="17"/>
      <c r="B174" s="10"/>
      <c r="C174" s="12"/>
      <c r="D174" s="12"/>
      <c r="E174" s="37"/>
      <c r="F174" s="119"/>
      <c r="G174" s="241"/>
      <c r="H174" s="19"/>
    </row>
    <row r="175" spans="1:8" x14ac:dyDescent="0.25">
      <c r="A175" s="17" t="s">
        <v>457</v>
      </c>
      <c r="B175" s="10"/>
      <c r="C175" s="12" t="s">
        <v>451</v>
      </c>
      <c r="D175" s="12"/>
      <c r="E175" s="37"/>
      <c r="F175" s="119"/>
      <c r="G175" s="241"/>
      <c r="H175" s="19"/>
    </row>
    <row r="176" spans="1:8" x14ac:dyDescent="0.25">
      <c r="A176" s="17"/>
      <c r="B176" s="10"/>
      <c r="C176" s="12"/>
      <c r="D176" s="12"/>
      <c r="E176" s="37"/>
      <c r="F176" s="119"/>
      <c r="G176" s="241"/>
      <c r="H176" s="19"/>
    </row>
    <row r="177" spans="1:8" x14ac:dyDescent="0.25">
      <c r="A177" s="17" t="s">
        <v>458</v>
      </c>
      <c r="B177" s="10"/>
      <c r="C177" s="12" t="s">
        <v>440</v>
      </c>
      <c r="D177" s="12"/>
      <c r="E177" s="37" t="s">
        <v>449</v>
      </c>
      <c r="F177" s="119">
        <v>1</v>
      </c>
      <c r="G177" s="241"/>
      <c r="H177" s="19" t="s">
        <v>450</v>
      </c>
    </row>
    <row r="178" spans="1:8" x14ac:dyDescent="0.25">
      <c r="A178" s="17"/>
      <c r="B178" s="10"/>
      <c r="C178" s="12"/>
      <c r="D178" s="12"/>
      <c r="E178" s="37"/>
      <c r="F178" s="119"/>
      <c r="G178" s="241"/>
      <c r="H178" s="19"/>
    </row>
    <row r="179" spans="1:8" x14ac:dyDescent="0.25">
      <c r="A179" s="17" t="s">
        <v>459</v>
      </c>
      <c r="B179" s="10"/>
      <c r="C179" s="12" t="s">
        <v>441</v>
      </c>
      <c r="D179" s="12"/>
      <c r="E179" s="37" t="s">
        <v>449</v>
      </c>
      <c r="F179" s="119">
        <v>1</v>
      </c>
      <c r="G179" s="241"/>
      <c r="H179" s="19" t="s">
        <v>450</v>
      </c>
    </row>
    <row r="180" spans="1:8" x14ac:dyDescent="0.25">
      <c r="A180" s="17"/>
      <c r="B180" s="10"/>
      <c r="C180" s="12"/>
      <c r="D180" s="12"/>
      <c r="E180" s="37"/>
      <c r="F180" s="119"/>
      <c r="G180" s="241"/>
      <c r="H180" s="19"/>
    </row>
    <row r="181" spans="1:8" x14ac:dyDescent="0.25">
      <c r="A181" s="17" t="s">
        <v>460</v>
      </c>
      <c r="B181" s="10"/>
      <c r="C181" s="12" t="s">
        <v>442</v>
      </c>
      <c r="D181" s="12"/>
      <c r="E181" s="37" t="s">
        <v>449</v>
      </c>
      <c r="F181" s="119">
        <v>1</v>
      </c>
      <c r="G181" s="241"/>
      <c r="H181" s="19" t="s">
        <v>450</v>
      </c>
    </row>
    <row r="182" spans="1:8" x14ac:dyDescent="0.25">
      <c r="A182" s="17"/>
      <c r="B182" s="10"/>
      <c r="C182" s="12"/>
      <c r="D182" s="12"/>
      <c r="E182" s="37"/>
      <c r="F182" s="119"/>
      <c r="G182" s="241"/>
      <c r="H182" s="19"/>
    </row>
    <row r="183" spans="1:8" ht="15.6" x14ac:dyDescent="0.25">
      <c r="A183" s="17" t="s">
        <v>461</v>
      </c>
      <c r="B183" s="10"/>
      <c r="C183" s="12" t="s">
        <v>445</v>
      </c>
      <c r="D183" s="12"/>
      <c r="E183" s="37" t="s">
        <v>449</v>
      </c>
      <c r="F183" s="119">
        <v>1</v>
      </c>
      <c r="G183" s="241"/>
      <c r="H183" s="19" t="s">
        <v>450</v>
      </c>
    </row>
    <row r="184" spans="1:8" x14ac:dyDescent="0.25">
      <c r="A184" s="17"/>
      <c r="B184" s="10"/>
      <c r="C184" s="12"/>
      <c r="D184" s="12"/>
      <c r="E184" s="37"/>
      <c r="F184" s="119"/>
      <c r="G184" s="241"/>
      <c r="H184" s="19"/>
    </row>
    <row r="185" spans="1:8" ht="15.6" x14ac:dyDescent="0.25">
      <c r="A185" s="17" t="s">
        <v>462</v>
      </c>
      <c r="B185" s="10"/>
      <c r="C185" s="12" t="s">
        <v>444</v>
      </c>
      <c r="D185" s="12"/>
      <c r="E185" s="37" t="s">
        <v>449</v>
      </c>
      <c r="F185" s="119">
        <v>1</v>
      </c>
      <c r="G185" s="241"/>
      <c r="H185" s="19" t="s">
        <v>450</v>
      </c>
    </row>
    <row r="186" spans="1:8" x14ac:dyDescent="0.25">
      <c r="A186" s="17"/>
      <c r="B186" s="10"/>
      <c r="C186" s="12"/>
      <c r="D186" s="12"/>
      <c r="E186" s="37"/>
      <c r="F186" s="119"/>
      <c r="G186" s="241"/>
      <c r="H186" s="19"/>
    </row>
    <row r="187" spans="1:8" x14ac:dyDescent="0.25">
      <c r="A187" s="17" t="s">
        <v>463</v>
      </c>
      <c r="B187" s="10"/>
      <c r="C187" s="12" t="s">
        <v>443</v>
      </c>
      <c r="D187" s="12"/>
      <c r="E187" s="37" t="s">
        <v>449</v>
      </c>
      <c r="F187" s="119">
        <v>1</v>
      </c>
      <c r="G187" s="241"/>
      <c r="H187" s="19" t="s">
        <v>450</v>
      </c>
    </row>
    <row r="188" spans="1:8" x14ac:dyDescent="0.25">
      <c r="A188" s="17"/>
      <c r="B188" s="10"/>
      <c r="C188" s="12"/>
      <c r="D188" s="12"/>
      <c r="E188" s="37"/>
      <c r="F188" s="119"/>
      <c r="G188" s="241"/>
      <c r="H188" s="19"/>
    </row>
    <row r="189" spans="1:8" x14ac:dyDescent="0.25">
      <c r="A189" s="17" t="s">
        <v>464</v>
      </c>
      <c r="B189" s="10"/>
      <c r="C189" s="12" t="s">
        <v>446</v>
      </c>
      <c r="D189" s="12"/>
      <c r="E189" s="37" t="s">
        <v>449</v>
      </c>
      <c r="F189" s="119">
        <v>1</v>
      </c>
      <c r="G189" s="241"/>
      <c r="H189" s="19" t="s">
        <v>450</v>
      </c>
    </row>
    <row r="190" spans="1:8" x14ac:dyDescent="0.25">
      <c r="A190" s="17"/>
      <c r="B190" s="10"/>
      <c r="C190" s="12"/>
      <c r="D190" s="12"/>
      <c r="E190" s="37"/>
      <c r="F190" s="119"/>
      <c r="G190" s="241"/>
      <c r="H190" s="19"/>
    </row>
    <row r="191" spans="1:8" x14ac:dyDescent="0.25">
      <c r="A191" s="17" t="s">
        <v>465</v>
      </c>
      <c r="B191" s="10"/>
      <c r="C191" s="12" t="s">
        <v>447</v>
      </c>
      <c r="D191" s="12"/>
      <c r="E191" s="37" t="s">
        <v>449</v>
      </c>
      <c r="F191" s="119">
        <v>1</v>
      </c>
      <c r="G191" s="241"/>
      <c r="H191" s="19" t="s">
        <v>450</v>
      </c>
    </row>
    <row r="192" spans="1:8" x14ac:dyDescent="0.25">
      <c r="A192" s="17"/>
      <c r="B192" s="10"/>
      <c r="C192" s="12"/>
      <c r="D192" s="12"/>
      <c r="E192" s="37"/>
      <c r="F192" s="119"/>
      <c r="G192" s="241"/>
      <c r="H192" s="19"/>
    </row>
    <row r="193" spans="1:8" x14ac:dyDescent="0.25">
      <c r="A193" s="17" t="s">
        <v>466</v>
      </c>
      <c r="B193" s="10"/>
      <c r="C193" s="12" t="s">
        <v>448</v>
      </c>
      <c r="D193" s="12"/>
      <c r="E193" s="37" t="s">
        <v>449</v>
      </c>
      <c r="F193" s="119">
        <v>1</v>
      </c>
      <c r="G193" s="241"/>
      <c r="H193" s="19" t="s">
        <v>450</v>
      </c>
    </row>
    <row r="194" spans="1:8" x14ac:dyDescent="0.25">
      <c r="A194" s="17"/>
      <c r="B194" s="10"/>
      <c r="C194" s="12"/>
      <c r="D194" s="12"/>
      <c r="E194" s="129"/>
      <c r="F194" s="14"/>
      <c r="G194" s="241"/>
      <c r="H194" s="19"/>
    </row>
    <row r="195" spans="1:8" x14ac:dyDescent="0.25">
      <c r="A195" s="17"/>
      <c r="B195" s="10"/>
      <c r="C195" s="12"/>
      <c r="D195" s="12"/>
      <c r="E195" s="129"/>
      <c r="F195" s="14"/>
      <c r="G195" s="241"/>
      <c r="H195" s="19"/>
    </row>
    <row r="196" spans="1:8" x14ac:dyDescent="0.25">
      <c r="A196" s="17"/>
      <c r="B196" s="10"/>
      <c r="C196" s="12"/>
      <c r="D196" s="12"/>
      <c r="E196" s="129"/>
      <c r="F196" s="14"/>
      <c r="G196" s="241"/>
      <c r="H196" s="19"/>
    </row>
    <row r="197" spans="1:8" x14ac:dyDescent="0.25">
      <c r="A197" s="17"/>
      <c r="B197" s="10"/>
      <c r="C197" s="12"/>
      <c r="D197" s="12"/>
      <c r="E197" s="129"/>
      <c r="F197" s="14"/>
      <c r="G197" s="241"/>
      <c r="H197" s="19"/>
    </row>
    <row r="198" spans="1:8" x14ac:dyDescent="0.25">
      <c r="A198" s="17"/>
      <c r="B198" s="10"/>
      <c r="C198" s="12"/>
      <c r="D198" s="12"/>
      <c r="E198" s="129"/>
      <c r="F198" s="14"/>
      <c r="G198" s="241"/>
      <c r="H198" s="19"/>
    </row>
    <row r="199" spans="1:8" x14ac:dyDescent="0.25">
      <c r="A199" s="17"/>
      <c r="B199" s="10"/>
      <c r="C199" s="12"/>
      <c r="D199" s="12"/>
      <c r="E199" s="129"/>
      <c r="F199" s="14"/>
      <c r="G199" s="241"/>
      <c r="H199" s="19"/>
    </row>
    <row r="200" spans="1:8" x14ac:dyDescent="0.25">
      <c r="A200" s="17"/>
      <c r="B200" s="10"/>
      <c r="C200" s="12"/>
      <c r="D200" s="12"/>
      <c r="E200" s="129"/>
      <c r="F200" s="14"/>
      <c r="G200" s="241"/>
      <c r="H200" s="19"/>
    </row>
    <row r="201" spans="1:8" x14ac:dyDescent="0.25">
      <c r="A201" s="17"/>
      <c r="B201" s="10"/>
      <c r="C201" s="12"/>
      <c r="D201" s="12"/>
      <c r="E201" s="129"/>
      <c r="F201" s="14"/>
      <c r="G201" s="241"/>
      <c r="H201" s="19"/>
    </row>
    <row r="202" spans="1:8" x14ac:dyDescent="0.25">
      <c r="A202" s="17"/>
      <c r="B202" s="10"/>
      <c r="C202" s="12"/>
      <c r="D202" s="12"/>
      <c r="E202" s="129"/>
      <c r="F202" s="14"/>
      <c r="G202" s="241"/>
      <c r="H202" s="19"/>
    </row>
    <row r="203" spans="1:8" x14ac:dyDescent="0.25">
      <c r="A203" s="17"/>
      <c r="B203" s="10"/>
      <c r="C203" s="12"/>
      <c r="D203" s="12"/>
      <c r="E203" s="129"/>
      <c r="F203" s="14"/>
      <c r="G203" s="241"/>
      <c r="H203" s="19"/>
    </row>
    <row r="204" spans="1:8" x14ac:dyDescent="0.25">
      <c r="A204" s="17"/>
      <c r="B204" s="10"/>
      <c r="C204" s="12"/>
      <c r="D204" s="12"/>
      <c r="E204" s="129"/>
      <c r="F204" s="14"/>
      <c r="G204" s="241"/>
      <c r="H204" s="19"/>
    </row>
    <row r="205" spans="1:8" x14ac:dyDescent="0.25">
      <c r="A205" s="17"/>
      <c r="B205" s="10"/>
      <c r="C205" s="12"/>
      <c r="D205" s="12"/>
      <c r="E205" s="129"/>
      <c r="F205" s="14"/>
      <c r="G205" s="241"/>
      <c r="H205" s="19"/>
    </row>
    <row r="206" spans="1:8" x14ac:dyDescent="0.25">
      <c r="A206" s="17"/>
      <c r="B206" s="10"/>
      <c r="C206" s="12"/>
      <c r="D206" s="12"/>
      <c r="E206" s="129"/>
      <c r="F206" s="14"/>
      <c r="G206" s="241"/>
      <c r="H206" s="19"/>
    </row>
    <row r="207" spans="1:8" x14ac:dyDescent="0.25">
      <c r="A207" s="17"/>
      <c r="B207" s="10"/>
      <c r="C207" s="12"/>
      <c r="D207" s="12"/>
      <c r="E207" s="129"/>
      <c r="F207" s="14"/>
      <c r="G207" s="241"/>
      <c r="H207" s="19"/>
    </row>
    <row r="208" spans="1:8" x14ac:dyDescent="0.25">
      <c r="A208" s="17"/>
      <c r="B208" s="10"/>
      <c r="C208" s="12"/>
      <c r="D208" s="12"/>
      <c r="E208" s="129"/>
      <c r="F208" s="14"/>
      <c r="G208" s="241"/>
      <c r="H208" s="19"/>
    </row>
    <row r="209" spans="1:8" x14ac:dyDescent="0.25">
      <c r="A209" s="17"/>
      <c r="B209" s="10"/>
      <c r="C209" s="12"/>
      <c r="D209" s="12"/>
      <c r="E209" s="129"/>
      <c r="F209" s="14"/>
      <c r="G209" s="241"/>
      <c r="H209" s="19"/>
    </row>
    <row r="210" spans="1:8" x14ac:dyDescent="0.25">
      <c r="A210" s="17"/>
      <c r="B210" s="10"/>
      <c r="C210" s="12"/>
      <c r="D210" s="12"/>
      <c r="E210" s="129"/>
      <c r="F210" s="14"/>
      <c r="G210" s="241"/>
      <c r="H210" s="19"/>
    </row>
    <row r="211" spans="1:8" x14ac:dyDescent="0.25">
      <c r="A211" s="17"/>
      <c r="B211" s="10"/>
      <c r="C211" s="12"/>
      <c r="D211" s="12"/>
      <c r="E211" s="129"/>
      <c r="F211" s="14"/>
      <c r="G211" s="241"/>
      <c r="H211" s="19"/>
    </row>
    <row r="212" spans="1:8" s="89" customFormat="1" ht="25.2" customHeight="1" x14ac:dyDescent="0.25">
      <c r="A212" s="131" t="s">
        <v>138</v>
      </c>
      <c r="B212" s="130"/>
      <c r="C212" s="130"/>
      <c r="D212" s="130"/>
      <c r="E212" s="130"/>
      <c r="F212" s="130"/>
      <c r="G212" s="243"/>
      <c r="H212" s="242">
        <f>SUM(H163:H211)</f>
        <v>0</v>
      </c>
    </row>
  </sheetData>
  <mergeCells count="1">
    <mergeCell ref="A1:H1"/>
  </mergeCells>
  <phoneticPr fontId="2" type="noConversion"/>
  <pageMargins left="0.70866141732283472" right="0.11811023622047245" top="0.74803149606299213" bottom="0.74803149606299213" header="0.31496062992125984" footer="0.31496062992125984"/>
  <pageSetup paperSize="9" scale="80" orientation="portrait" r:id="rId1"/>
  <rowBreaks count="4" manualBreakCount="4">
    <brk id="38" max="7" man="1"/>
    <brk id="80" max="7" man="1"/>
    <brk id="123" max="7" man="1"/>
    <brk id="162"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view="pageBreakPreview" zoomScaleNormal="100" zoomScaleSheetLayoutView="100" workbookViewId="0">
      <selection activeCell="I5" sqref="I5"/>
    </sheetView>
  </sheetViews>
  <sheetFormatPr defaultColWidth="8.77734375" defaultRowHeight="13.2" x14ac:dyDescent="0.25"/>
  <cols>
    <col min="1" max="1" width="8.77734375" style="181" customWidth="1"/>
    <col min="2" max="2" width="12.44140625" style="181" customWidth="1"/>
    <col min="3" max="3" width="41.77734375" style="181" customWidth="1"/>
    <col min="4" max="4" width="5" style="181" customWidth="1"/>
    <col min="5" max="6" width="7.77734375" style="181" customWidth="1"/>
    <col min="7" max="7" width="15.6640625" style="244" customWidth="1"/>
    <col min="8" max="8" width="17.77734375" style="244" customWidth="1"/>
    <col min="9" max="12" width="8.77734375" style="181"/>
    <col min="13" max="13" width="10.44140625" style="181" bestFit="1" customWidth="1"/>
    <col min="14" max="16384" width="8.77734375" style="181"/>
  </cols>
  <sheetData>
    <row r="1" spans="1:13" ht="76.2" customHeight="1" x14ac:dyDescent="0.25">
      <c r="A1" s="320" t="str">
        <f>PnGs!A1</f>
        <v xml:space="preserve">CONTRACT NO. :  017/MKLM/2025/2026
UPGRADING OF 2.16KM STORMWATER IN GOEDEHOOP                                                                                                                                                                                                                                                                                                                                                                                                                                                                                                      MOSES KOTANE LOCAL MUNICIPALITY                                                                                      </v>
      </c>
      <c r="B1" s="321"/>
      <c r="C1" s="321"/>
      <c r="D1" s="321"/>
      <c r="E1" s="321"/>
      <c r="F1" s="321"/>
      <c r="G1" s="321"/>
      <c r="H1" s="322"/>
    </row>
    <row r="2" spans="1:13" ht="30" customHeight="1" x14ac:dyDescent="0.25">
      <c r="A2" s="212" t="s">
        <v>410</v>
      </c>
      <c r="B2" s="213" t="s">
        <v>411</v>
      </c>
      <c r="C2" s="214" t="s">
        <v>14</v>
      </c>
      <c r="D2" s="214" t="s">
        <v>11</v>
      </c>
      <c r="E2" s="214" t="s">
        <v>15</v>
      </c>
      <c r="F2" s="214" t="s">
        <v>16</v>
      </c>
      <c r="G2" s="207" t="s">
        <v>17</v>
      </c>
      <c r="H2" s="208" t="s">
        <v>18</v>
      </c>
    </row>
    <row r="3" spans="1:13" ht="29.25" customHeight="1" x14ac:dyDescent="0.25">
      <c r="A3" s="215"/>
      <c r="B3" s="178" t="s">
        <v>412</v>
      </c>
      <c r="C3" s="183" t="s">
        <v>413</v>
      </c>
      <c r="D3" s="297"/>
      <c r="E3" s="182"/>
      <c r="F3" s="184"/>
      <c r="G3" s="245"/>
      <c r="H3" s="246"/>
    </row>
    <row r="4" spans="1:13" s="188" customFormat="1" x14ac:dyDescent="0.25">
      <c r="A4" s="216"/>
      <c r="B4" s="178"/>
      <c r="C4" s="185"/>
      <c r="D4" s="298"/>
      <c r="E4" s="169"/>
      <c r="F4" s="186"/>
      <c r="G4" s="117"/>
      <c r="H4" s="247" t="str">
        <f t="shared" ref="H4:H6" si="0">IF(G4="","",F4*G4)</f>
        <v/>
      </c>
      <c r="I4" s="187"/>
      <c r="J4" s="187"/>
    </row>
    <row r="5" spans="1:13" s="190" customFormat="1" x14ac:dyDescent="0.25">
      <c r="A5" s="217" t="s">
        <v>150</v>
      </c>
      <c r="B5" s="178"/>
      <c r="C5" s="169" t="s">
        <v>414</v>
      </c>
      <c r="D5" s="170"/>
      <c r="E5" s="169"/>
      <c r="F5" s="186"/>
      <c r="G5" s="248"/>
      <c r="H5" s="249"/>
      <c r="I5" s="189"/>
      <c r="J5" s="189"/>
    </row>
    <row r="6" spans="1:13" s="188" customFormat="1" x14ac:dyDescent="0.25">
      <c r="A6" s="218"/>
      <c r="B6" s="170"/>
      <c r="C6" s="169"/>
      <c r="D6" s="170"/>
      <c r="E6" s="169"/>
      <c r="F6" s="203"/>
      <c r="G6" s="117"/>
      <c r="H6" s="247" t="str">
        <f t="shared" si="0"/>
        <v/>
      </c>
      <c r="I6" s="187"/>
      <c r="J6" s="187"/>
      <c r="K6" s="191"/>
    </row>
    <row r="7" spans="1:13" s="188" customFormat="1" ht="66" x14ac:dyDescent="0.25">
      <c r="A7" s="195" t="s">
        <v>151</v>
      </c>
      <c r="B7" s="192" t="s">
        <v>152</v>
      </c>
      <c r="C7" s="192" t="s">
        <v>487</v>
      </c>
      <c r="D7" s="170" t="s">
        <v>400</v>
      </c>
      <c r="E7" s="170" t="s">
        <v>409</v>
      </c>
      <c r="F7" s="171">
        <f>2500*6</f>
        <v>15000</v>
      </c>
      <c r="G7" s="117"/>
      <c r="H7" s="156"/>
      <c r="I7" s="187"/>
      <c r="J7" s="187"/>
    </row>
    <row r="8" spans="1:13" s="188" customFormat="1" ht="79.2" x14ac:dyDescent="0.25">
      <c r="A8" s="195" t="s">
        <v>511</v>
      </c>
      <c r="B8" s="192" t="s">
        <v>539</v>
      </c>
      <c r="C8" s="12" t="s">
        <v>540</v>
      </c>
      <c r="D8" s="170" t="s">
        <v>401</v>
      </c>
      <c r="E8" s="170" t="s">
        <v>512</v>
      </c>
      <c r="F8" s="171">
        <f>500*4</f>
        <v>2000</v>
      </c>
      <c r="G8" s="117"/>
      <c r="H8" s="156"/>
      <c r="I8" s="187"/>
      <c r="J8" s="187"/>
    </row>
    <row r="9" spans="1:13" s="188" customFormat="1" x14ac:dyDescent="0.25">
      <c r="A9" s="195"/>
      <c r="B9" s="193"/>
      <c r="C9" s="192"/>
      <c r="D9" s="170"/>
      <c r="E9" s="170"/>
      <c r="F9" s="171"/>
      <c r="G9" s="117"/>
      <c r="H9" s="250"/>
      <c r="I9" s="187"/>
      <c r="J9" s="187"/>
      <c r="K9" s="191"/>
    </row>
    <row r="10" spans="1:13" s="188" customFormat="1" ht="26.4" x14ac:dyDescent="0.25">
      <c r="A10" s="195" t="s">
        <v>163</v>
      </c>
      <c r="B10" s="192" t="s">
        <v>153</v>
      </c>
      <c r="C10" s="192" t="s">
        <v>154</v>
      </c>
      <c r="D10" s="170"/>
      <c r="E10" s="170"/>
      <c r="F10" s="171"/>
      <c r="G10" s="117"/>
      <c r="H10" s="247"/>
      <c r="I10" s="187"/>
      <c r="J10" s="187"/>
    </row>
    <row r="11" spans="1:13" s="188" customFormat="1" x14ac:dyDescent="0.25">
      <c r="A11" s="195"/>
      <c r="B11" s="193"/>
      <c r="C11" s="192"/>
      <c r="D11" s="170"/>
      <c r="E11" s="170"/>
      <c r="F11" s="171"/>
      <c r="G11" s="117"/>
      <c r="H11" s="247"/>
      <c r="I11" s="187"/>
      <c r="J11" s="187"/>
      <c r="M11" s="200"/>
    </row>
    <row r="12" spans="1:13" s="188" customFormat="1" x14ac:dyDescent="0.25">
      <c r="A12" s="195" t="s">
        <v>164</v>
      </c>
      <c r="B12" s="193"/>
      <c r="C12" s="192" t="s">
        <v>155</v>
      </c>
      <c r="D12" s="170" t="s">
        <v>401</v>
      </c>
      <c r="E12" s="170" t="s">
        <v>21</v>
      </c>
      <c r="F12" s="171">
        <v>12</v>
      </c>
      <c r="G12" s="117"/>
      <c r="H12" s="156"/>
      <c r="I12" s="187"/>
      <c r="J12" s="187"/>
    </row>
    <row r="13" spans="1:13" s="188" customFormat="1" x14ac:dyDescent="0.25">
      <c r="A13" s="195"/>
      <c r="B13" s="193"/>
      <c r="C13" s="192"/>
      <c r="D13" s="170"/>
      <c r="E13" s="170"/>
      <c r="F13" s="171"/>
      <c r="G13" s="117"/>
      <c r="H13" s="247"/>
      <c r="I13" s="187"/>
      <c r="J13" s="187"/>
    </row>
    <row r="14" spans="1:13" s="188" customFormat="1" x14ac:dyDescent="0.25">
      <c r="A14" s="195" t="s">
        <v>165</v>
      </c>
      <c r="B14" s="193"/>
      <c r="C14" s="192" t="s">
        <v>156</v>
      </c>
      <c r="D14" s="170" t="s">
        <v>401</v>
      </c>
      <c r="E14" s="170" t="s">
        <v>21</v>
      </c>
      <c r="F14" s="171">
        <v>4</v>
      </c>
      <c r="G14" s="117"/>
      <c r="H14" s="156"/>
      <c r="I14" s="187"/>
      <c r="J14" s="187"/>
    </row>
    <row r="15" spans="1:13" s="188" customFormat="1" x14ac:dyDescent="0.25">
      <c r="A15" s="219"/>
      <c r="B15" s="193"/>
      <c r="C15" s="192"/>
      <c r="D15" s="170"/>
      <c r="E15" s="170"/>
      <c r="F15" s="171"/>
      <c r="G15" s="117"/>
      <c r="H15" s="247"/>
      <c r="I15" s="187"/>
      <c r="J15" s="187"/>
    </row>
    <row r="16" spans="1:13" s="188" customFormat="1" ht="26.4" x14ac:dyDescent="0.25">
      <c r="A16" s="195" t="s">
        <v>166</v>
      </c>
      <c r="B16" s="192" t="s">
        <v>157</v>
      </c>
      <c r="C16" s="192" t="s">
        <v>162</v>
      </c>
      <c r="D16" s="170" t="s">
        <v>401</v>
      </c>
      <c r="E16" s="170" t="s">
        <v>158</v>
      </c>
      <c r="F16" s="276">
        <v>1</v>
      </c>
      <c r="G16" s="117"/>
      <c r="H16" s="156"/>
      <c r="I16" s="187"/>
      <c r="J16" s="187"/>
    </row>
    <row r="17" spans="1:11" s="188" customFormat="1" x14ac:dyDescent="0.25">
      <c r="A17" s="195"/>
      <c r="B17" s="193"/>
      <c r="C17" s="192"/>
      <c r="D17" s="170"/>
      <c r="E17" s="170"/>
      <c r="F17" s="171"/>
      <c r="G17" s="117"/>
      <c r="H17" s="247"/>
      <c r="I17" s="187"/>
      <c r="J17" s="187"/>
    </row>
    <row r="18" spans="1:11" s="190" customFormat="1" ht="26.4" x14ac:dyDescent="0.25">
      <c r="A18" s="195" t="s">
        <v>167</v>
      </c>
      <c r="B18" s="192" t="s">
        <v>160</v>
      </c>
      <c r="C18" s="192" t="s">
        <v>159</v>
      </c>
      <c r="D18" s="170"/>
      <c r="E18" s="169" t="s">
        <v>415</v>
      </c>
      <c r="F18" s="171">
        <f>4*2000</f>
        <v>8000</v>
      </c>
      <c r="G18" s="117"/>
      <c r="H18" s="156"/>
      <c r="I18" s="189"/>
      <c r="J18" s="189"/>
    </row>
    <row r="19" spans="1:11" s="190" customFormat="1" x14ac:dyDescent="0.25">
      <c r="A19" s="195"/>
      <c r="B19" s="192"/>
      <c r="C19" s="192"/>
      <c r="D19" s="170"/>
      <c r="E19" s="169"/>
      <c r="F19" s="171"/>
      <c r="G19" s="117"/>
      <c r="H19" s="247"/>
      <c r="I19" s="189"/>
      <c r="J19" s="189"/>
    </row>
    <row r="20" spans="1:11" s="190" customFormat="1" ht="26.4" x14ac:dyDescent="0.25">
      <c r="A20" s="95" t="s">
        <v>168</v>
      </c>
      <c r="B20" s="12"/>
      <c r="C20" s="12" t="s">
        <v>469</v>
      </c>
      <c r="D20" s="13"/>
      <c r="E20" s="43" t="s">
        <v>0</v>
      </c>
      <c r="F20" s="139">
        <v>1</v>
      </c>
      <c r="G20" s="117"/>
      <c r="H20" s="247" t="s">
        <v>450</v>
      </c>
      <c r="I20" s="189"/>
      <c r="J20" s="189"/>
    </row>
    <row r="21" spans="1:11" s="190" customFormat="1" x14ac:dyDescent="0.25">
      <c r="A21" s="216"/>
      <c r="B21" s="194"/>
      <c r="C21" s="192"/>
      <c r="D21" s="170"/>
      <c r="E21" s="169"/>
      <c r="F21" s="186"/>
      <c r="G21" s="248"/>
      <c r="H21" s="249"/>
      <c r="I21" s="189"/>
      <c r="J21" s="189"/>
    </row>
    <row r="22" spans="1:11" s="188" customFormat="1" ht="15.6" x14ac:dyDescent="0.25">
      <c r="A22" s="219"/>
      <c r="B22" s="177"/>
      <c r="C22" s="178" t="s">
        <v>520</v>
      </c>
      <c r="D22" s="170"/>
      <c r="E22" s="273"/>
      <c r="F22" s="172"/>
      <c r="G22" s="117"/>
      <c r="H22" s="247"/>
      <c r="I22" s="187"/>
      <c r="J22" s="187"/>
    </row>
    <row r="23" spans="1:11" s="188" customFormat="1" ht="15.6" x14ac:dyDescent="0.25">
      <c r="A23" s="219"/>
      <c r="B23" s="177"/>
      <c r="C23" s="169"/>
      <c r="D23" s="170"/>
      <c r="E23" s="273"/>
      <c r="F23" s="172"/>
      <c r="G23" s="117"/>
      <c r="H23" s="247"/>
      <c r="I23" s="187"/>
      <c r="J23" s="187"/>
    </row>
    <row r="24" spans="1:11" s="188" customFormat="1" ht="53.4" customHeight="1" x14ac:dyDescent="0.25">
      <c r="A24" s="220" t="s">
        <v>404</v>
      </c>
      <c r="B24" s="169" t="s">
        <v>372</v>
      </c>
      <c r="C24" s="179" t="s">
        <v>365</v>
      </c>
      <c r="D24" s="180"/>
      <c r="E24" s="180"/>
      <c r="F24" s="172"/>
      <c r="G24" s="117"/>
      <c r="H24" s="247"/>
      <c r="I24" s="187"/>
      <c r="J24" s="187"/>
    </row>
    <row r="25" spans="1:11" s="188" customFormat="1" x14ac:dyDescent="0.25">
      <c r="A25" s="218"/>
      <c r="B25" s="169"/>
      <c r="C25" s="274"/>
      <c r="D25" s="180"/>
      <c r="E25" s="180"/>
      <c r="F25" s="180"/>
      <c r="G25" s="117"/>
      <c r="H25" s="247"/>
      <c r="I25" s="187"/>
      <c r="J25" s="187"/>
    </row>
    <row r="26" spans="1:11" s="188" customFormat="1" x14ac:dyDescent="0.25">
      <c r="A26" s="218"/>
      <c r="B26" s="169"/>
      <c r="C26" s="179" t="s">
        <v>522</v>
      </c>
      <c r="D26" s="299" t="s">
        <v>401</v>
      </c>
      <c r="E26" s="180" t="s">
        <v>158</v>
      </c>
      <c r="F26" s="180">
        <v>5</v>
      </c>
      <c r="G26" s="117"/>
      <c r="H26" s="156"/>
      <c r="I26" s="270"/>
      <c r="J26" s="187"/>
      <c r="K26" s="187"/>
    </row>
    <row r="27" spans="1:11" s="188" customFormat="1" ht="26.4" x14ac:dyDescent="0.25">
      <c r="A27" s="220" t="s">
        <v>467</v>
      </c>
      <c r="B27" s="169"/>
      <c r="C27" s="179" t="s">
        <v>523</v>
      </c>
      <c r="D27" s="180" t="s">
        <v>401</v>
      </c>
      <c r="E27" s="180" t="s">
        <v>158</v>
      </c>
      <c r="F27" s="180">
        <v>1</v>
      </c>
      <c r="G27" s="117"/>
      <c r="H27" s="156"/>
      <c r="I27" s="187"/>
      <c r="J27" s="187"/>
    </row>
    <row r="28" spans="1:11" s="188" customFormat="1" x14ac:dyDescent="0.25">
      <c r="A28" s="220"/>
      <c r="B28" s="169"/>
      <c r="C28" s="275"/>
      <c r="D28" s="180"/>
      <c r="E28" s="180"/>
      <c r="F28" s="180"/>
      <c r="G28" s="117"/>
      <c r="H28" s="247"/>
      <c r="I28" s="187"/>
      <c r="J28" s="187"/>
    </row>
    <row r="29" spans="1:11" s="188" customFormat="1" x14ac:dyDescent="0.25">
      <c r="A29" s="220" t="s">
        <v>468</v>
      </c>
      <c r="B29" s="169" t="s">
        <v>364</v>
      </c>
      <c r="C29" s="179" t="s">
        <v>478</v>
      </c>
      <c r="D29" s="180"/>
      <c r="E29" s="180"/>
      <c r="F29" s="180"/>
      <c r="G29" s="251"/>
      <c r="H29" s="247"/>
      <c r="J29" s="187"/>
      <c r="K29" s="196"/>
    </row>
    <row r="30" spans="1:11" s="188" customFormat="1" x14ac:dyDescent="0.25">
      <c r="A30" s="218"/>
      <c r="B30" s="170"/>
      <c r="C30" s="179"/>
      <c r="D30" s="180"/>
      <c r="E30" s="180"/>
      <c r="F30" s="180"/>
      <c r="G30" s="251"/>
      <c r="H30" s="247"/>
      <c r="I30" s="187"/>
      <c r="J30" s="187"/>
    </row>
    <row r="31" spans="1:11" s="188" customFormat="1" x14ac:dyDescent="0.25">
      <c r="A31" s="219"/>
      <c r="B31" s="177"/>
      <c r="C31" s="179" t="s">
        <v>479</v>
      </c>
      <c r="D31" s="180" t="s">
        <v>401</v>
      </c>
      <c r="E31" s="180" t="s">
        <v>279</v>
      </c>
      <c r="F31" s="180">
        <v>6</v>
      </c>
      <c r="G31" s="251"/>
      <c r="H31" s="156"/>
      <c r="I31" s="187"/>
      <c r="J31" s="187"/>
    </row>
    <row r="32" spans="1:11" ht="24.75" customHeight="1" x14ac:dyDescent="0.25">
      <c r="A32" s="197" t="s">
        <v>416</v>
      </c>
      <c r="B32" s="198"/>
      <c r="C32" s="198"/>
      <c r="D32" s="199"/>
      <c r="E32" s="199"/>
      <c r="F32" s="199"/>
      <c r="G32" s="243"/>
      <c r="H32" s="252"/>
    </row>
  </sheetData>
  <mergeCells count="1">
    <mergeCell ref="A1:H1"/>
  </mergeCells>
  <pageMargins left="0.70866141732283472" right="0.11811023622047245" top="0.74803149606299213" bottom="0.74803149606299213" header="0.31496062992125984" footer="0.31496062992125984"/>
  <pageSetup paperSize="9" scale="6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0"/>
  <sheetViews>
    <sheetView view="pageBreakPreview" zoomScaleNormal="100" zoomScaleSheetLayoutView="100" workbookViewId="0">
      <selection activeCell="C139" sqref="C139"/>
    </sheetView>
  </sheetViews>
  <sheetFormatPr defaultColWidth="8.77734375" defaultRowHeight="13.2" x14ac:dyDescent="0.25"/>
  <cols>
    <col min="1" max="1" width="8.77734375" style="1" customWidth="1"/>
    <col min="2" max="2" width="10.77734375" style="1" customWidth="1"/>
    <col min="3" max="3" width="38.109375" style="1" customWidth="1"/>
    <col min="4" max="4" width="4.33203125" style="1" customWidth="1"/>
    <col min="5" max="5" width="7.77734375" style="1" customWidth="1"/>
    <col min="6" max="6" width="10.77734375" style="1" customWidth="1"/>
    <col min="7" max="7" width="13.109375" style="244" customWidth="1"/>
    <col min="8" max="8" width="18.6640625" style="244" customWidth="1"/>
    <col min="9" max="16384" width="8.77734375" style="1"/>
  </cols>
  <sheetData>
    <row r="1" spans="1:12" ht="76.2" customHeight="1" x14ac:dyDescent="0.25">
      <c r="A1" s="320" t="str">
        <f>PnGs!A1</f>
        <v xml:space="preserve">CONTRACT NO. :  017/MKLM/2025/2026
UPGRADING OF 2.16KM STORMWATER IN GOEDEHOOP                                                                                                                                                                                                                                                                                                                                                                                                                                                                                                      MOSES KOTANE LOCAL MUNICIPALITY                                                                                      </v>
      </c>
      <c r="B1" s="321"/>
      <c r="C1" s="321"/>
      <c r="D1" s="321"/>
      <c r="E1" s="321"/>
      <c r="F1" s="321"/>
      <c r="G1" s="321"/>
      <c r="H1" s="322"/>
    </row>
    <row r="2" spans="1:12" ht="30" customHeight="1" x14ac:dyDescent="0.25">
      <c r="A2" s="116" t="s">
        <v>12</v>
      </c>
      <c r="B2" s="116" t="s">
        <v>13</v>
      </c>
      <c r="C2" s="2" t="s">
        <v>14</v>
      </c>
      <c r="D2" s="2" t="s">
        <v>11</v>
      </c>
      <c r="E2" s="2" t="s">
        <v>15</v>
      </c>
      <c r="F2" s="2" t="s">
        <v>16</v>
      </c>
      <c r="G2" s="3" t="s">
        <v>17</v>
      </c>
      <c r="H2" s="4" t="s">
        <v>18</v>
      </c>
    </row>
    <row r="3" spans="1:12" ht="29.25" customHeight="1" x14ac:dyDescent="0.25">
      <c r="A3" s="79"/>
      <c r="B3" s="6" t="s">
        <v>206</v>
      </c>
      <c r="C3" s="103" t="s">
        <v>399</v>
      </c>
      <c r="D3" s="5"/>
      <c r="E3" s="5"/>
      <c r="F3" s="46"/>
      <c r="G3" s="253"/>
      <c r="H3" s="253"/>
    </row>
    <row r="4" spans="1:12" s="22" customFormat="1" ht="26.4" x14ac:dyDescent="0.25">
      <c r="A4" s="80" t="s">
        <v>176</v>
      </c>
      <c r="B4" s="6"/>
      <c r="C4" s="42" t="s">
        <v>210</v>
      </c>
      <c r="D4" s="42"/>
      <c r="E4" s="48"/>
      <c r="F4" s="49"/>
      <c r="G4" s="159"/>
      <c r="H4" s="156" t="str">
        <f t="shared" ref="H4:H6" si="0">IF(G4="","",F4*G4)</f>
        <v/>
      </c>
      <c r="I4" s="21"/>
      <c r="J4" s="21"/>
      <c r="K4" s="21"/>
      <c r="L4" s="21"/>
    </row>
    <row r="5" spans="1:12" s="27" customFormat="1" x14ac:dyDescent="0.25">
      <c r="A5" s="81"/>
      <c r="B5" s="15"/>
      <c r="C5" s="42"/>
      <c r="D5" s="42"/>
      <c r="E5" s="7"/>
      <c r="F5" s="47"/>
      <c r="G5" s="160"/>
      <c r="H5" s="157" t="str">
        <f t="shared" si="0"/>
        <v/>
      </c>
      <c r="I5" s="26"/>
      <c r="J5" s="26"/>
      <c r="K5" s="26"/>
      <c r="L5" s="26"/>
    </row>
    <row r="6" spans="1:12" s="22" customFormat="1" ht="26.4" x14ac:dyDescent="0.25">
      <c r="A6" s="82" t="s">
        <v>178</v>
      </c>
      <c r="B6" s="12" t="s">
        <v>169</v>
      </c>
      <c r="C6" s="12" t="s">
        <v>177</v>
      </c>
      <c r="D6" s="7"/>
      <c r="E6" s="7"/>
      <c r="F6" s="47"/>
      <c r="G6" s="159"/>
      <c r="H6" s="156" t="str">
        <f t="shared" si="0"/>
        <v/>
      </c>
      <c r="I6" s="21"/>
      <c r="J6" s="21"/>
      <c r="K6" s="21"/>
      <c r="L6" s="21"/>
    </row>
    <row r="7" spans="1:12" s="22" customFormat="1" x14ac:dyDescent="0.25">
      <c r="A7" s="83"/>
      <c r="B7" s="7"/>
      <c r="C7" s="12"/>
      <c r="D7" s="7"/>
      <c r="E7" s="13"/>
      <c r="F7" s="53"/>
      <c r="G7" s="159"/>
      <c r="H7" s="156"/>
      <c r="I7" s="21"/>
      <c r="J7" s="21"/>
      <c r="K7" s="21"/>
      <c r="L7" s="21"/>
    </row>
    <row r="8" spans="1:12" s="22" customFormat="1" ht="15.6" x14ac:dyDescent="0.25">
      <c r="A8" s="83" t="s">
        <v>179</v>
      </c>
      <c r="B8" s="7"/>
      <c r="C8" s="12" t="s">
        <v>498</v>
      </c>
      <c r="D8" s="7"/>
      <c r="E8" s="13" t="s">
        <v>193</v>
      </c>
      <c r="F8" s="53">
        <f>3500*6</f>
        <v>21000</v>
      </c>
      <c r="G8" s="159"/>
      <c r="H8" s="156"/>
      <c r="I8" s="21"/>
      <c r="J8" s="21"/>
      <c r="K8" s="21"/>
      <c r="L8" s="21"/>
    </row>
    <row r="9" spans="1:12" s="22" customFormat="1" x14ac:dyDescent="0.25">
      <c r="A9" s="83"/>
      <c r="B9" s="7"/>
      <c r="C9" s="12"/>
      <c r="D9" s="7"/>
      <c r="E9" s="13"/>
      <c r="F9" s="53"/>
      <c r="G9" s="159"/>
      <c r="H9" s="156"/>
      <c r="I9" s="21"/>
      <c r="J9" s="21"/>
      <c r="K9" s="21"/>
      <c r="L9" s="21"/>
    </row>
    <row r="10" spans="1:12" s="22" customFormat="1" x14ac:dyDescent="0.25">
      <c r="A10" s="83" t="s">
        <v>482</v>
      </c>
      <c r="B10" s="43"/>
      <c r="C10" s="43" t="s">
        <v>483</v>
      </c>
      <c r="D10" s="7"/>
      <c r="E10" s="18"/>
      <c r="F10" s="52"/>
      <c r="G10" s="223"/>
      <c r="H10" s="254"/>
      <c r="I10" s="21"/>
      <c r="J10" s="21"/>
      <c r="K10" s="21"/>
      <c r="L10" s="21"/>
    </row>
    <row r="11" spans="1:12" s="22" customFormat="1" x14ac:dyDescent="0.25">
      <c r="A11" s="83"/>
      <c r="B11" s="43"/>
      <c r="C11" s="43"/>
      <c r="D11" s="7"/>
      <c r="E11" s="18"/>
      <c r="F11" s="52"/>
      <c r="G11" s="223"/>
      <c r="H11" s="254"/>
      <c r="I11" s="21"/>
      <c r="J11" s="21"/>
      <c r="K11" s="21"/>
      <c r="L11" s="21"/>
    </row>
    <row r="12" spans="1:12" s="22" customFormat="1" ht="26.4" x14ac:dyDescent="0.25">
      <c r="A12" s="83" t="s">
        <v>484</v>
      </c>
      <c r="B12" s="43" t="s">
        <v>485</v>
      </c>
      <c r="C12" s="43" t="s">
        <v>486</v>
      </c>
      <c r="D12" s="7"/>
      <c r="E12" s="18" t="s">
        <v>161</v>
      </c>
      <c r="F12" s="53">
        <f>3500*3*40%</f>
        <v>4200</v>
      </c>
      <c r="G12" s="223"/>
      <c r="H12" s="156"/>
      <c r="I12" s="21"/>
      <c r="J12" s="21"/>
      <c r="K12" s="21"/>
      <c r="L12" s="21"/>
    </row>
    <row r="13" spans="1:12" s="22" customFormat="1" x14ac:dyDescent="0.25">
      <c r="A13" s="83"/>
      <c r="B13" s="7"/>
      <c r="C13" s="9"/>
      <c r="D13" s="7"/>
      <c r="E13" s="45"/>
      <c r="F13" s="53"/>
      <c r="G13" s="159"/>
      <c r="H13" s="156"/>
      <c r="I13" s="21"/>
      <c r="J13" s="21"/>
      <c r="K13" s="21"/>
      <c r="L13" s="21"/>
    </row>
    <row r="14" spans="1:12" s="22" customFormat="1" ht="26.4" x14ac:dyDescent="0.25">
      <c r="A14" s="80" t="s">
        <v>180</v>
      </c>
      <c r="B14" s="105" t="s">
        <v>181</v>
      </c>
      <c r="C14" s="42" t="s">
        <v>499</v>
      </c>
      <c r="D14" s="42"/>
      <c r="E14" s="48"/>
      <c r="F14" s="110"/>
      <c r="G14" s="159"/>
      <c r="H14" s="156"/>
      <c r="I14" s="21"/>
      <c r="J14" s="21"/>
      <c r="K14" s="21"/>
      <c r="L14" s="21"/>
    </row>
    <row r="15" spans="1:12" s="22" customFormat="1" x14ac:dyDescent="0.25">
      <c r="A15" s="81"/>
      <c r="B15" s="15"/>
      <c r="C15" s="42"/>
      <c r="D15" s="42"/>
      <c r="E15" s="7"/>
      <c r="F15" s="52"/>
      <c r="G15" s="159"/>
      <c r="H15" s="156"/>
      <c r="I15" s="21"/>
      <c r="J15" s="21"/>
      <c r="K15" s="21"/>
      <c r="L15" s="21"/>
    </row>
    <row r="16" spans="1:12" s="22" customFormat="1" x14ac:dyDescent="0.25">
      <c r="A16" s="83" t="s">
        <v>226</v>
      </c>
      <c r="B16" s="43" t="s">
        <v>2</v>
      </c>
      <c r="C16" s="43" t="s">
        <v>222</v>
      </c>
      <c r="D16" s="7"/>
      <c r="E16" s="7"/>
      <c r="F16" s="52"/>
      <c r="G16" s="159"/>
      <c r="H16" s="156"/>
      <c r="I16" s="21"/>
      <c r="J16" s="21"/>
      <c r="K16" s="21"/>
      <c r="L16" s="21"/>
    </row>
    <row r="17" spans="1:12" s="22" customFormat="1" x14ac:dyDescent="0.25">
      <c r="A17" s="83"/>
      <c r="B17" s="13"/>
      <c r="C17" s="43"/>
      <c r="D17" s="7"/>
      <c r="E17" s="7"/>
      <c r="F17" s="52"/>
      <c r="G17" s="159"/>
      <c r="H17" s="156"/>
      <c r="I17" s="21"/>
      <c r="J17" s="21"/>
      <c r="K17" s="21"/>
      <c r="L17" s="21"/>
    </row>
    <row r="18" spans="1:12" s="22" customFormat="1" ht="39.6" x14ac:dyDescent="0.25">
      <c r="A18" s="83" t="s">
        <v>227</v>
      </c>
      <c r="B18" s="7" t="s">
        <v>186</v>
      </c>
      <c r="C18" s="43" t="s">
        <v>212</v>
      </c>
      <c r="D18" s="7"/>
      <c r="E18" s="18" t="s">
        <v>161</v>
      </c>
      <c r="F18" s="111">
        <f>3500*4*2</f>
        <v>28000</v>
      </c>
      <c r="G18" s="159"/>
      <c r="H18" s="156"/>
      <c r="I18" s="21"/>
      <c r="J18" s="21"/>
      <c r="K18" s="21"/>
      <c r="L18" s="21"/>
    </row>
    <row r="19" spans="1:12" s="27" customFormat="1" ht="19.2" customHeight="1" x14ac:dyDescent="0.25">
      <c r="A19" s="83"/>
      <c r="B19" s="7"/>
      <c r="C19" s="43"/>
      <c r="D19" s="7"/>
      <c r="E19" s="18"/>
      <c r="F19" s="111"/>
      <c r="G19" s="160"/>
      <c r="H19" s="157"/>
      <c r="I19" s="26"/>
      <c r="J19" s="26"/>
      <c r="K19" s="26"/>
      <c r="L19" s="26"/>
    </row>
    <row r="20" spans="1:12" s="27" customFormat="1" ht="44.4" customHeight="1" x14ac:dyDescent="0.25">
      <c r="A20" s="83" t="s">
        <v>228</v>
      </c>
      <c r="B20" s="7" t="s">
        <v>213</v>
      </c>
      <c r="C20" s="43" t="s">
        <v>214</v>
      </c>
      <c r="D20" s="7" t="s">
        <v>401</v>
      </c>
      <c r="E20" s="18" t="s">
        <v>161</v>
      </c>
      <c r="F20" s="111">
        <v>7000</v>
      </c>
      <c r="G20" s="159"/>
      <c r="H20" s="156"/>
      <c r="I20" s="26"/>
      <c r="J20" s="26"/>
      <c r="K20" s="26"/>
      <c r="L20" s="26"/>
    </row>
    <row r="21" spans="1:12" s="22" customFormat="1" x14ac:dyDescent="0.25">
      <c r="A21" s="83"/>
      <c r="B21" s="7"/>
      <c r="C21" s="43"/>
      <c r="D21" s="7"/>
      <c r="E21" s="18"/>
      <c r="F21" s="111"/>
      <c r="G21" s="159"/>
      <c r="H21" s="156"/>
      <c r="I21" s="21"/>
      <c r="J21" s="21"/>
      <c r="K21" s="21"/>
      <c r="L21" s="21"/>
    </row>
    <row r="22" spans="1:12" s="22" customFormat="1" ht="39.6" x14ac:dyDescent="0.25">
      <c r="A22" s="83" t="s">
        <v>229</v>
      </c>
      <c r="B22" s="7" t="s">
        <v>489</v>
      </c>
      <c r="C22" s="43" t="s">
        <v>488</v>
      </c>
      <c r="D22" s="7" t="s">
        <v>401</v>
      </c>
      <c r="E22" s="18" t="s">
        <v>161</v>
      </c>
      <c r="F22" s="111">
        <v>1000</v>
      </c>
      <c r="G22" s="159"/>
      <c r="H22" s="156"/>
      <c r="I22" s="21"/>
      <c r="J22" s="21"/>
      <c r="K22" s="21"/>
      <c r="L22" s="21"/>
    </row>
    <row r="23" spans="1:12" s="22" customFormat="1" x14ac:dyDescent="0.25">
      <c r="A23" s="83"/>
      <c r="B23" s="7"/>
      <c r="C23" s="43"/>
      <c r="D23" s="7"/>
      <c r="E23" s="18"/>
      <c r="F23" s="111"/>
      <c r="G23" s="159"/>
      <c r="H23" s="156"/>
      <c r="I23" s="21"/>
      <c r="J23" s="21"/>
      <c r="K23" s="21"/>
      <c r="L23" s="21"/>
    </row>
    <row r="24" spans="1:12" s="22" customFormat="1" ht="47.4" customHeight="1" x14ac:dyDescent="0.25">
      <c r="A24" s="83"/>
      <c r="B24" s="7" t="s">
        <v>490</v>
      </c>
      <c r="C24" s="43" t="s">
        <v>491</v>
      </c>
      <c r="D24" s="7"/>
      <c r="E24" s="18" t="s">
        <v>161</v>
      </c>
      <c r="F24" s="111">
        <v>6000</v>
      </c>
      <c r="G24" s="159"/>
      <c r="H24" s="156"/>
      <c r="I24" s="21"/>
      <c r="J24" s="21"/>
      <c r="K24" s="21"/>
      <c r="L24" s="21"/>
    </row>
    <row r="25" spans="1:12" s="22" customFormat="1" ht="47.4" customHeight="1" x14ac:dyDescent="0.25">
      <c r="A25" s="83"/>
      <c r="B25" s="43" t="s">
        <v>518</v>
      </c>
      <c r="C25" s="43" t="s">
        <v>519</v>
      </c>
      <c r="D25" s="43"/>
      <c r="E25" s="13" t="s">
        <v>409</v>
      </c>
      <c r="F25" s="13">
        <v>21340</v>
      </c>
      <c r="G25" s="271"/>
      <c r="H25" s="272"/>
      <c r="I25" s="21"/>
      <c r="J25" s="21"/>
      <c r="K25" s="21"/>
      <c r="L25" s="21"/>
    </row>
    <row r="26" spans="1:12" s="22" customFormat="1" x14ac:dyDescent="0.25">
      <c r="A26" s="83"/>
      <c r="B26" s="7"/>
      <c r="C26" s="43"/>
      <c r="D26" s="7"/>
      <c r="E26" s="18"/>
      <c r="F26" s="111"/>
      <c r="G26" s="159"/>
      <c r="H26" s="156"/>
      <c r="I26" s="21"/>
      <c r="J26" s="21"/>
      <c r="K26" s="21"/>
      <c r="L26" s="21"/>
    </row>
    <row r="27" spans="1:12" s="22" customFormat="1" ht="26.4" x14ac:dyDescent="0.25">
      <c r="A27" s="83" t="s">
        <v>230</v>
      </c>
      <c r="B27" s="7" t="s">
        <v>215</v>
      </c>
      <c r="C27" s="89" t="s">
        <v>220</v>
      </c>
      <c r="D27" s="7"/>
      <c r="E27" s="18"/>
      <c r="F27" s="111"/>
      <c r="G27" s="159"/>
      <c r="H27" s="156"/>
      <c r="I27" s="21"/>
      <c r="J27" s="21"/>
      <c r="K27" s="21"/>
      <c r="L27" s="21"/>
    </row>
    <row r="28" spans="1:12" s="22" customFormat="1" x14ac:dyDescent="0.25">
      <c r="A28" s="83"/>
      <c r="B28" s="7"/>
      <c r="C28" s="43"/>
      <c r="D28" s="7"/>
      <c r="E28" s="18"/>
      <c r="F28" s="111"/>
      <c r="G28" s="159"/>
      <c r="H28" s="156"/>
      <c r="I28" s="21"/>
      <c r="J28" s="21"/>
      <c r="K28" s="21"/>
      <c r="L28" s="21"/>
    </row>
    <row r="29" spans="1:12" s="22" customFormat="1" ht="26.4" x14ac:dyDescent="0.25">
      <c r="A29" s="83" t="s">
        <v>231</v>
      </c>
      <c r="B29" s="7" t="s">
        <v>216</v>
      </c>
      <c r="C29" s="89" t="s">
        <v>217</v>
      </c>
      <c r="D29" s="7" t="s">
        <v>401</v>
      </c>
      <c r="E29" s="18" t="s">
        <v>161</v>
      </c>
      <c r="F29" s="111">
        <f>0.5*3000</f>
        <v>1500</v>
      </c>
      <c r="G29" s="159"/>
      <c r="H29" s="156"/>
      <c r="I29" s="21"/>
      <c r="J29" s="21"/>
      <c r="K29" s="21"/>
      <c r="L29" s="21"/>
    </row>
    <row r="30" spans="1:12" s="22" customFormat="1" x14ac:dyDescent="0.25">
      <c r="A30" s="83"/>
      <c r="B30" s="7"/>
      <c r="C30" s="43"/>
      <c r="D30" s="7"/>
      <c r="E30" s="18"/>
      <c r="F30" s="98"/>
      <c r="G30" s="159"/>
      <c r="H30" s="156"/>
      <c r="I30" s="21"/>
      <c r="J30" s="21"/>
      <c r="K30" s="21"/>
      <c r="L30" s="21"/>
    </row>
    <row r="31" spans="1:12" s="22" customFormat="1" ht="43.2" customHeight="1" x14ac:dyDescent="0.25">
      <c r="A31" s="83" t="s">
        <v>232</v>
      </c>
      <c r="B31" s="7" t="s">
        <v>219</v>
      </c>
      <c r="C31" s="43" t="s">
        <v>218</v>
      </c>
      <c r="D31" s="7" t="s">
        <v>401</v>
      </c>
      <c r="E31" s="18" t="s">
        <v>161</v>
      </c>
      <c r="F31" s="111">
        <f>0.5*1500</f>
        <v>750</v>
      </c>
      <c r="G31" s="159"/>
      <c r="H31" s="156"/>
      <c r="I31" s="21"/>
      <c r="J31" s="21"/>
      <c r="K31" s="21"/>
      <c r="L31" s="21"/>
    </row>
    <row r="32" spans="1:12" s="22" customFormat="1" x14ac:dyDescent="0.25">
      <c r="A32" s="83"/>
      <c r="B32" s="7"/>
      <c r="C32" s="43"/>
      <c r="D32" s="7"/>
      <c r="E32" s="18"/>
      <c r="F32" s="98"/>
      <c r="G32" s="159"/>
      <c r="H32" s="156"/>
      <c r="I32" s="21"/>
      <c r="J32" s="21"/>
      <c r="K32" s="21"/>
      <c r="L32" s="21"/>
    </row>
    <row r="33" spans="1:12" s="22" customFormat="1" ht="26.4" x14ac:dyDescent="0.25">
      <c r="A33" s="83" t="s">
        <v>233</v>
      </c>
      <c r="B33" s="7" t="s">
        <v>184</v>
      </c>
      <c r="C33" s="43" t="s">
        <v>182</v>
      </c>
      <c r="D33" s="7"/>
      <c r="E33" s="18" t="s">
        <v>161</v>
      </c>
      <c r="F33" s="111">
        <v>11000</v>
      </c>
      <c r="G33" s="159"/>
      <c r="H33" s="156"/>
      <c r="I33" s="21"/>
      <c r="J33" s="21"/>
      <c r="K33" s="21"/>
      <c r="L33" s="21"/>
    </row>
    <row r="34" spans="1:12" s="22" customFormat="1" x14ac:dyDescent="0.25">
      <c r="A34" s="83"/>
      <c r="B34" s="7"/>
      <c r="C34" s="43"/>
      <c r="D34" s="7"/>
      <c r="E34" s="18"/>
      <c r="F34" s="98"/>
      <c r="G34" s="159"/>
      <c r="H34" s="156"/>
      <c r="I34" s="21"/>
      <c r="J34" s="21"/>
      <c r="K34" s="21"/>
      <c r="L34" s="21"/>
    </row>
    <row r="35" spans="1:12" s="22" customFormat="1" ht="61.95" customHeight="1" x14ac:dyDescent="0.25">
      <c r="A35" s="83" t="s">
        <v>234</v>
      </c>
      <c r="B35" s="7" t="s">
        <v>185</v>
      </c>
      <c r="C35" s="43" t="s">
        <v>221</v>
      </c>
      <c r="D35" s="7" t="s">
        <v>401</v>
      </c>
      <c r="E35" s="18" t="s">
        <v>161</v>
      </c>
      <c r="F35" s="111">
        <v>8000</v>
      </c>
      <c r="G35" s="159"/>
      <c r="H35" s="156"/>
      <c r="I35" s="21"/>
      <c r="J35" s="21"/>
      <c r="K35" s="21"/>
      <c r="L35" s="21"/>
    </row>
    <row r="36" spans="1:12" s="22" customFormat="1" ht="16.95" customHeight="1" x14ac:dyDescent="0.25">
      <c r="A36" s="23"/>
      <c r="B36" s="23"/>
      <c r="C36" s="23"/>
      <c r="D36" s="132"/>
      <c r="E36" s="132"/>
      <c r="F36" s="86"/>
      <c r="G36" s="158"/>
      <c r="H36" s="156"/>
      <c r="I36" s="21"/>
      <c r="J36" s="21"/>
      <c r="K36" s="21"/>
      <c r="L36" s="21"/>
    </row>
    <row r="37" spans="1:12" s="89" customFormat="1" ht="22.95" customHeight="1" x14ac:dyDescent="0.25">
      <c r="A37" s="153" t="s">
        <v>24</v>
      </c>
      <c r="B37" s="133"/>
      <c r="C37" s="133"/>
      <c r="D37" s="133"/>
      <c r="E37" s="133"/>
      <c r="F37" s="133"/>
      <c r="G37" s="234"/>
      <c r="H37" s="235"/>
    </row>
    <row r="38" spans="1:12" ht="18.600000000000001" customHeight="1" x14ac:dyDescent="0.25">
      <c r="A38" s="32"/>
      <c r="B38" s="33"/>
      <c r="C38" s="34" t="s">
        <v>25</v>
      </c>
      <c r="D38" s="134"/>
      <c r="E38" s="134"/>
      <c r="F38" s="134"/>
      <c r="G38" s="255"/>
      <c r="H38" s="256"/>
    </row>
    <row r="39" spans="1:12" x14ac:dyDescent="0.25">
      <c r="A39" s="7"/>
      <c r="B39" s="8"/>
      <c r="C39" s="9"/>
      <c r="D39" s="7"/>
      <c r="E39" s="7"/>
      <c r="F39" s="7"/>
      <c r="G39" s="257"/>
      <c r="H39" s="257"/>
    </row>
    <row r="40" spans="1:12" s="27" customFormat="1" x14ac:dyDescent="0.25">
      <c r="A40" s="84" t="s">
        <v>235</v>
      </c>
      <c r="B40" s="43" t="s">
        <v>187</v>
      </c>
      <c r="C40" s="43" t="s">
        <v>183</v>
      </c>
      <c r="D40" s="7"/>
      <c r="E40" s="7"/>
      <c r="F40" s="47"/>
      <c r="G40" s="158"/>
      <c r="H40" s="156"/>
      <c r="I40" s="26"/>
      <c r="J40" s="26"/>
      <c r="K40" s="26"/>
      <c r="L40" s="26"/>
    </row>
    <row r="41" spans="1:12" s="22" customFormat="1" x14ac:dyDescent="0.25">
      <c r="A41" s="83"/>
      <c r="B41" s="43"/>
      <c r="C41" s="43"/>
      <c r="D41" s="7"/>
      <c r="E41" s="7"/>
      <c r="F41" s="47"/>
      <c r="G41" s="159"/>
      <c r="H41" s="156"/>
      <c r="I41" s="21"/>
      <c r="J41" s="21"/>
      <c r="K41" s="21"/>
      <c r="L41" s="21"/>
    </row>
    <row r="42" spans="1:12" s="22" customFormat="1" ht="26.4" x14ac:dyDescent="0.25">
      <c r="A42" s="83" t="s">
        <v>236</v>
      </c>
      <c r="B42" s="43" t="s">
        <v>188</v>
      </c>
      <c r="C42" s="43" t="s">
        <v>189</v>
      </c>
      <c r="D42" s="7"/>
      <c r="E42" s="18" t="s">
        <v>161</v>
      </c>
      <c r="F42" s="111">
        <v>2000</v>
      </c>
      <c r="G42" s="159"/>
      <c r="H42" s="156"/>
      <c r="I42" s="21"/>
      <c r="J42" s="21"/>
      <c r="K42" s="21"/>
      <c r="L42" s="21"/>
    </row>
    <row r="43" spans="1:12" s="22" customFormat="1" x14ac:dyDescent="0.25">
      <c r="A43" s="83"/>
      <c r="B43" s="43"/>
      <c r="C43" s="43"/>
      <c r="D43" s="7"/>
      <c r="E43" s="18"/>
      <c r="F43" s="111"/>
      <c r="G43" s="159"/>
      <c r="H43" s="156"/>
      <c r="I43" s="21"/>
      <c r="J43" s="21"/>
      <c r="K43" s="21"/>
      <c r="L43" s="21"/>
    </row>
    <row r="44" spans="1:12" s="22" customFormat="1" x14ac:dyDescent="0.25">
      <c r="A44" s="83" t="s">
        <v>237</v>
      </c>
      <c r="B44" s="43" t="s">
        <v>191</v>
      </c>
      <c r="C44" s="7" t="s">
        <v>192</v>
      </c>
      <c r="D44" s="7"/>
      <c r="E44" s="13"/>
      <c r="F44" s="111"/>
      <c r="G44" s="159"/>
      <c r="H44" s="156"/>
      <c r="I44" s="21"/>
      <c r="J44" s="21"/>
      <c r="K44" s="21"/>
      <c r="L44" s="21"/>
    </row>
    <row r="45" spans="1:12" s="22" customFormat="1" x14ac:dyDescent="0.25">
      <c r="A45" s="83"/>
      <c r="B45" s="43"/>
      <c r="C45" s="7"/>
      <c r="D45" s="7"/>
      <c r="E45" s="18"/>
      <c r="F45" s="111"/>
      <c r="G45" s="159"/>
      <c r="H45" s="156"/>
      <c r="I45" s="21"/>
      <c r="J45" s="21"/>
      <c r="K45" s="21"/>
      <c r="L45" s="21"/>
    </row>
    <row r="46" spans="1:12" s="22" customFormat="1" ht="39" customHeight="1" x14ac:dyDescent="0.25">
      <c r="A46" s="83" t="s">
        <v>238</v>
      </c>
      <c r="B46" s="43" t="s">
        <v>190</v>
      </c>
      <c r="C46" s="43" t="s">
        <v>477</v>
      </c>
      <c r="D46" s="43" t="s">
        <v>401</v>
      </c>
      <c r="E46" s="13" t="s">
        <v>193</v>
      </c>
      <c r="F46" s="139">
        <f>2500*4</f>
        <v>10000</v>
      </c>
      <c r="G46" s="159"/>
      <c r="H46" s="156"/>
      <c r="I46" s="21"/>
      <c r="J46" s="201"/>
      <c r="K46" s="201"/>
      <c r="L46" s="21"/>
    </row>
    <row r="47" spans="1:12" s="22" customFormat="1" x14ac:dyDescent="0.25">
      <c r="A47" s="83"/>
      <c r="B47" s="43"/>
      <c r="C47" s="43"/>
      <c r="D47" s="43"/>
      <c r="E47" s="13"/>
      <c r="F47" s="139"/>
      <c r="G47" s="159"/>
      <c r="H47" s="156"/>
      <c r="I47" s="21"/>
      <c r="J47" s="201"/>
      <c r="K47" s="201"/>
      <c r="L47" s="21"/>
    </row>
    <row r="48" spans="1:12" s="22" customFormat="1" ht="26.4" x14ac:dyDescent="0.25">
      <c r="A48" s="83" t="s">
        <v>239</v>
      </c>
      <c r="B48" s="43" t="s">
        <v>470</v>
      </c>
      <c r="C48" s="169" t="s">
        <v>406</v>
      </c>
      <c r="D48" s="169"/>
      <c r="E48" s="170" t="s">
        <v>408</v>
      </c>
      <c r="F48" s="171">
        <v>500</v>
      </c>
      <c r="G48" s="159"/>
      <c r="H48" s="156"/>
      <c r="I48" s="21"/>
      <c r="J48" s="201"/>
      <c r="K48" s="201"/>
      <c r="L48" s="21"/>
    </row>
    <row r="49" spans="1:12" s="22" customFormat="1" x14ac:dyDescent="0.25">
      <c r="A49" s="83"/>
      <c r="B49" s="13"/>
      <c r="C49" s="43"/>
      <c r="D49" s="7"/>
      <c r="E49" s="7"/>
      <c r="F49" s="52"/>
      <c r="G49" s="159"/>
      <c r="H49" s="156"/>
      <c r="I49" s="21"/>
      <c r="J49" s="201"/>
      <c r="K49" s="201"/>
      <c r="L49" s="21"/>
    </row>
    <row r="50" spans="1:12" s="22" customFormat="1" x14ac:dyDescent="0.25">
      <c r="A50" s="83" t="s">
        <v>259</v>
      </c>
      <c r="B50" s="43" t="s">
        <v>4</v>
      </c>
      <c r="C50" s="43" t="s">
        <v>194</v>
      </c>
      <c r="D50" s="7"/>
      <c r="E50" s="7"/>
      <c r="F50" s="52"/>
      <c r="G50" s="159"/>
      <c r="H50" s="156"/>
      <c r="I50" s="21"/>
      <c r="J50" s="201"/>
      <c r="K50" s="201"/>
      <c r="L50" s="21"/>
    </row>
    <row r="51" spans="1:12" s="22" customFormat="1" x14ac:dyDescent="0.25">
      <c r="A51" s="83"/>
      <c r="B51" s="13"/>
      <c r="C51" s="43"/>
      <c r="D51" s="7"/>
      <c r="E51" s="7"/>
      <c r="F51" s="52"/>
      <c r="G51" s="159"/>
      <c r="H51" s="156"/>
      <c r="I51" s="21"/>
      <c r="J51" s="201"/>
      <c r="K51" s="201"/>
      <c r="L51" s="21"/>
    </row>
    <row r="52" spans="1:12" s="22" customFormat="1" ht="39" customHeight="1" x14ac:dyDescent="0.25">
      <c r="A52" s="83" t="s">
        <v>260</v>
      </c>
      <c r="B52" s="43" t="s">
        <v>195</v>
      </c>
      <c r="C52" s="43" t="s">
        <v>223</v>
      </c>
      <c r="D52" s="7"/>
      <c r="E52" s="18" t="s">
        <v>161</v>
      </c>
      <c r="F52" s="111">
        <f>3500*6*0.15</f>
        <v>3150</v>
      </c>
      <c r="G52" s="159"/>
      <c r="H52" s="156"/>
      <c r="I52" s="21"/>
      <c r="J52" s="201"/>
      <c r="K52" s="201"/>
      <c r="L52" s="21"/>
    </row>
    <row r="53" spans="1:12" s="22" customFormat="1" x14ac:dyDescent="0.25">
      <c r="A53" s="83"/>
      <c r="B53" s="43"/>
      <c r="C53" s="43"/>
      <c r="D53" s="7"/>
      <c r="E53" s="18"/>
      <c r="F53" s="52"/>
      <c r="G53" s="159"/>
      <c r="H53" s="156"/>
      <c r="I53" s="21"/>
      <c r="J53" s="202"/>
      <c r="K53" s="201"/>
      <c r="L53" s="21"/>
    </row>
    <row r="54" spans="1:12" s="22" customFormat="1" ht="72" customHeight="1" x14ac:dyDescent="0.25">
      <c r="A54" s="83" t="s">
        <v>481</v>
      </c>
      <c r="B54" s="43" t="s">
        <v>195</v>
      </c>
      <c r="C54" s="43" t="s">
        <v>500</v>
      </c>
      <c r="D54" s="7"/>
      <c r="E54" s="18" t="s">
        <v>161</v>
      </c>
      <c r="F54" s="111">
        <f>F52*30%</f>
        <v>945</v>
      </c>
      <c r="G54" s="159"/>
      <c r="H54" s="156"/>
      <c r="I54" s="21"/>
      <c r="J54" s="202"/>
      <c r="K54" s="201"/>
      <c r="L54" s="21"/>
    </row>
    <row r="55" spans="1:12" s="22" customFormat="1" x14ac:dyDescent="0.25">
      <c r="A55" s="83"/>
      <c r="B55" s="43"/>
      <c r="C55" s="43"/>
      <c r="D55" s="7"/>
      <c r="E55" s="18"/>
      <c r="F55" s="52"/>
      <c r="G55" s="159"/>
      <c r="H55" s="156"/>
      <c r="I55" s="21"/>
      <c r="J55" s="202"/>
      <c r="K55" s="201"/>
      <c r="L55" s="21"/>
    </row>
    <row r="56" spans="1:12" s="22" customFormat="1" x14ac:dyDescent="0.25">
      <c r="A56" s="83" t="s">
        <v>471</v>
      </c>
      <c r="B56" s="43"/>
      <c r="C56" s="43" t="s">
        <v>211</v>
      </c>
      <c r="D56" s="7"/>
      <c r="E56" s="18"/>
      <c r="F56" s="52"/>
      <c r="G56" s="159"/>
      <c r="H56" s="156"/>
      <c r="I56" s="21"/>
      <c r="J56" s="201"/>
      <c r="K56" s="201"/>
      <c r="L56" s="21"/>
    </row>
    <row r="57" spans="1:12" s="22" customFormat="1" x14ac:dyDescent="0.25">
      <c r="A57" s="83"/>
      <c r="B57" s="7"/>
      <c r="C57" s="7"/>
      <c r="D57" s="7"/>
      <c r="E57" s="7"/>
      <c r="F57" s="52"/>
      <c r="G57" s="159"/>
      <c r="H57" s="156"/>
      <c r="I57" s="21"/>
      <c r="J57" s="21"/>
      <c r="K57" s="21"/>
      <c r="L57" s="21"/>
    </row>
    <row r="58" spans="1:12" s="22" customFormat="1" x14ac:dyDescent="0.25">
      <c r="A58" s="83" t="s">
        <v>472</v>
      </c>
      <c r="B58" s="7" t="s">
        <v>197</v>
      </c>
      <c r="C58" s="7" t="s">
        <v>196</v>
      </c>
      <c r="D58" s="7"/>
      <c r="E58" s="7"/>
      <c r="F58" s="52"/>
      <c r="G58" s="159"/>
      <c r="H58" s="156"/>
      <c r="I58" s="21"/>
      <c r="J58" s="21"/>
      <c r="K58" s="21"/>
      <c r="L58" s="21"/>
    </row>
    <row r="59" spans="1:12" s="22" customFormat="1" x14ac:dyDescent="0.25">
      <c r="A59" s="83"/>
      <c r="B59" s="7"/>
      <c r="C59" s="7"/>
      <c r="D59" s="7"/>
      <c r="E59" s="7"/>
      <c r="F59" s="52"/>
      <c r="G59" s="159"/>
      <c r="H59" s="156"/>
      <c r="I59" s="21"/>
      <c r="J59" s="21"/>
      <c r="K59" s="21"/>
      <c r="L59" s="21"/>
    </row>
    <row r="60" spans="1:12" ht="15.6" x14ac:dyDescent="0.25">
      <c r="A60" s="83" t="s">
        <v>473</v>
      </c>
      <c r="B60" s="7" t="s">
        <v>198</v>
      </c>
      <c r="C60" s="7" t="s">
        <v>196</v>
      </c>
      <c r="D60" s="7" t="s">
        <v>401</v>
      </c>
      <c r="E60" s="13" t="s">
        <v>193</v>
      </c>
      <c r="F60" s="111">
        <f>3500*4*0.15</f>
        <v>2100</v>
      </c>
      <c r="G60" s="257"/>
      <c r="H60" s="156"/>
    </row>
    <row r="61" spans="1:12" s="22" customFormat="1" x14ac:dyDescent="0.25">
      <c r="A61" s="83"/>
      <c r="B61" s="7"/>
      <c r="C61" s="43"/>
      <c r="D61" s="43"/>
      <c r="E61" s="18"/>
      <c r="F61" s="53"/>
      <c r="G61" s="159"/>
      <c r="H61" s="156"/>
      <c r="I61" s="21"/>
      <c r="J61" s="21"/>
      <c r="K61" s="21"/>
      <c r="L61" s="21"/>
    </row>
    <row r="62" spans="1:12" s="22" customFormat="1" x14ac:dyDescent="0.25">
      <c r="A62" s="83" t="s">
        <v>474</v>
      </c>
      <c r="B62" s="7" t="s">
        <v>199</v>
      </c>
      <c r="C62" s="7" t="s">
        <v>201</v>
      </c>
      <c r="D62" s="7" t="s">
        <v>401</v>
      </c>
      <c r="E62" s="18" t="s">
        <v>140</v>
      </c>
      <c r="F62" s="53">
        <v>1</v>
      </c>
      <c r="G62" s="159"/>
      <c r="H62" s="156"/>
      <c r="I62" s="21"/>
      <c r="J62" s="21"/>
      <c r="K62" s="21"/>
      <c r="L62" s="21"/>
    </row>
    <row r="63" spans="1:12" s="22" customFormat="1" x14ac:dyDescent="0.25">
      <c r="A63" s="83"/>
      <c r="B63" s="7"/>
      <c r="C63" s="7"/>
      <c r="D63" s="7"/>
      <c r="E63" s="18"/>
      <c r="F63" s="111"/>
      <c r="G63" s="159"/>
      <c r="H63" s="156"/>
      <c r="I63" s="21"/>
      <c r="J63" s="21"/>
      <c r="K63" s="21"/>
      <c r="L63" s="21"/>
    </row>
    <row r="64" spans="1:12" s="22" customFormat="1" x14ac:dyDescent="0.25">
      <c r="A64" s="83" t="s">
        <v>475</v>
      </c>
      <c r="B64" s="7" t="s">
        <v>200</v>
      </c>
      <c r="C64" s="7" t="s">
        <v>202</v>
      </c>
      <c r="D64" s="7" t="s">
        <v>401</v>
      </c>
      <c r="E64" s="18" t="s">
        <v>140</v>
      </c>
      <c r="F64" s="111">
        <f>F62</f>
        <v>1</v>
      </c>
      <c r="G64" s="159"/>
      <c r="H64" s="156"/>
      <c r="I64" s="21"/>
      <c r="J64" s="21"/>
      <c r="K64" s="21"/>
      <c r="L64" s="21"/>
    </row>
    <row r="65" spans="1:12" s="27" customFormat="1" x14ac:dyDescent="0.25">
      <c r="A65" s="83"/>
      <c r="B65" s="7"/>
      <c r="C65" s="7"/>
      <c r="D65" s="7"/>
      <c r="E65" s="7"/>
      <c r="F65" s="52"/>
      <c r="G65" s="160"/>
      <c r="H65" s="157"/>
      <c r="I65" s="26"/>
      <c r="J65" s="26"/>
      <c r="K65" s="26"/>
      <c r="L65" s="26"/>
    </row>
    <row r="66" spans="1:12" s="22" customFormat="1" x14ac:dyDescent="0.25">
      <c r="A66" s="83" t="s">
        <v>476</v>
      </c>
      <c r="B66" s="7" t="s">
        <v>204</v>
      </c>
      <c r="C66" s="7" t="s">
        <v>203</v>
      </c>
      <c r="D66" s="7" t="s">
        <v>401</v>
      </c>
      <c r="E66" s="18" t="s">
        <v>140</v>
      </c>
      <c r="F66" s="111">
        <f>F62</f>
        <v>1</v>
      </c>
      <c r="G66" s="159"/>
      <c r="H66" s="156"/>
      <c r="I66" s="21"/>
      <c r="J66" s="21"/>
      <c r="K66" s="21"/>
      <c r="L66" s="21"/>
    </row>
    <row r="67" spans="1:12" s="22" customFormat="1" x14ac:dyDescent="0.25">
      <c r="A67" s="91"/>
      <c r="B67" s="7"/>
      <c r="C67" s="7"/>
      <c r="D67" s="7"/>
      <c r="E67" s="18"/>
      <c r="F67" s="111"/>
      <c r="G67" s="159"/>
      <c r="H67" s="156"/>
      <c r="I67" s="21"/>
      <c r="J67" s="21"/>
      <c r="K67" s="21"/>
      <c r="L67" s="21"/>
    </row>
    <row r="68" spans="1:12" s="22" customFormat="1" ht="26.4" x14ac:dyDescent="0.25">
      <c r="A68" s="99" t="s">
        <v>208</v>
      </c>
      <c r="B68" s="48" t="s">
        <v>207</v>
      </c>
      <c r="C68" s="42" t="s">
        <v>368</v>
      </c>
      <c r="D68" s="42"/>
      <c r="E68" s="50"/>
      <c r="F68" s="141"/>
      <c r="G68" s="159"/>
      <c r="H68" s="156" t="str">
        <f t="shared" ref="H68:H96" si="1">IF(G68="","",F68*G68)</f>
        <v/>
      </c>
      <c r="I68" s="21"/>
      <c r="J68" s="21"/>
      <c r="K68" s="21"/>
      <c r="L68" s="21"/>
    </row>
    <row r="69" spans="1:12" s="22" customFormat="1" x14ac:dyDescent="0.25">
      <c r="A69" s="100"/>
      <c r="B69" s="18"/>
      <c r="C69" s="43"/>
      <c r="D69" s="43"/>
      <c r="E69" s="18"/>
      <c r="F69" s="140"/>
      <c r="G69" s="159"/>
      <c r="H69" s="156"/>
      <c r="I69" s="21"/>
      <c r="J69" s="21"/>
      <c r="K69" s="21"/>
      <c r="L69" s="21"/>
    </row>
    <row r="70" spans="1:12" s="22" customFormat="1" ht="38.4" customHeight="1" x14ac:dyDescent="0.25">
      <c r="A70" s="83" t="s">
        <v>209</v>
      </c>
      <c r="B70" s="7" t="s">
        <v>142</v>
      </c>
      <c r="C70" s="43" t="s">
        <v>224</v>
      </c>
      <c r="D70" s="7"/>
      <c r="E70" s="18" t="s">
        <v>161</v>
      </c>
      <c r="F70" s="102">
        <v>10</v>
      </c>
      <c r="G70" s="159"/>
      <c r="H70" s="156"/>
      <c r="I70" s="21"/>
      <c r="J70" s="21"/>
      <c r="K70" s="21"/>
      <c r="L70" s="21"/>
    </row>
    <row r="71" spans="1:12" s="22" customFormat="1" x14ac:dyDescent="0.25">
      <c r="A71" s="83"/>
      <c r="B71" s="18"/>
      <c r="C71" s="7"/>
      <c r="D71" s="7"/>
      <c r="E71" s="18"/>
      <c r="F71" s="102"/>
      <c r="G71" s="159"/>
      <c r="H71" s="156"/>
      <c r="I71" s="21"/>
      <c r="J71" s="21"/>
      <c r="K71" s="21"/>
      <c r="L71" s="21"/>
    </row>
    <row r="72" spans="1:12" s="22" customFormat="1" x14ac:dyDescent="0.25">
      <c r="A72" s="83" t="s">
        <v>225</v>
      </c>
      <c r="B72" s="43" t="s">
        <v>2</v>
      </c>
      <c r="C72" s="7" t="s">
        <v>143</v>
      </c>
      <c r="D72" s="7"/>
      <c r="E72" s="7"/>
      <c r="F72" s="112"/>
      <c r="G72" s="159"/>
      <c r="H72" s="156"/>
      <c r="I72" s="21"/>
      <c r="J72" s="21"/>
      <c r="K72" s="21"/>
      <c r="L72" s="21"/>
    </row>
    <row r="73" spans="1:12" s="27" customFormat="1" x14ac:dyDescent="0.25">
      <c r="A73" s="83"/>
      <c r="B73" s="97"/>
      <c r="C73" s="78"/>
      <c r="D73" s="7"/>
      <c r="E73" s="7"/>
      <c r="F73" s="112"/>
      <c r="G73" s="160"/>
      <c r="H73" s="157" t="str">
        <f t="shared" si="1"/>
        <v/>
      </c>
      <c r="I73" s="26"/>
      <c r="J73" s="26"/>
      <c r="K73" s="26"/>
      <c r="L73" s="26"/>
    </row>
    <row r="74" spans="1:12" s="22" customFormat="1" ht="26.4" x14ac:dyDescent="0.25">
      <c r="A74" s="83" t="s">
        <v>242</v>
      </c>
      <c r="B74" s="59" t="s">
        <v>144</v>
      </c>
      <c r="C74" s="78" t="s">
        <v>145</v>
      </c>
      <c r="D74" s="7"/>
      <c r="E74" s="7"/>
      <c r="F74" s="112"/>
      <c r="G74" s="159"/>
      <c r="H74" s="156" t="str">
        <f t="shared" si="1"/>
        <v/>
      </c>
      <c r="I74" s="21"/>
      <c r="J74" s="21"/>
      <c r="K74" s="21"/>
      <c r="L74" s="21"/>
    </row>
    <row r="75" spans="1:12" s="27" customFormat="1" x14ac:dyDescent="0.25">
      <c r="A75" s="83"/>
      <c r="B75" s="44"/>
      <c r="C75" s="101"/>
      <c r="D75" s="7"/>
      <c r="E75" s="7"/>
      <c r="F75" s="112"/>
      <c r="G75" s="160"/>
      <c r="H75" s="157" t="str">
        <f t="shared" si="1"/>
        <v/>
      </c>
      <c r="I75" s="26"/>
      <c r="J75" s="26"/>
      <c r="K75" s="26"/>
      <c r="L75" s="26"/>
    </row>
    <row r="76" spans="1:12" s="22" customFormat="1" ht="26.4" x14ac:dyDescent="0.25">
      <c r="A76" s="83" t="s">
        <v>243</v>
      </c>
      <c r="B76" s="43" t="s">
        <v>240</v>
      </c>
      <c r="C76" s="43" t="s">
        <v>241</v>
      </c>
      <c r="D76" s="43"/>
      <c r="E76" s="18" t="s">
        <v>161</v>
      </c>
      <c r="F76" s="102">
        <v>10</v>
      </c>
      <c r="G76" s="159"/>
      <c r="H76" s="156"/>
      <c r="I76" s="21"/>
      <c r="J76" s="21"/>
      <c r="K76" s="21"/>
      <c r="L76" s="21"/>
    </row>
    <row r="77" spans="1:12" s="22" customFormat="1" x14ac:dyDescent="0.25">
      <c r="A77" s="83"/>
      <c r="B77" s="43"/>
      <c r="C77" s="43"/>
      <c r="D77" s="43"/>
      <c r="E77" s="18"/>
      <c r="F77" s="54"/>
      <c r="G77" s="159"/>
      <c r="H77" s="156"/>
      <c r="I77" s="21"/>
      <c r="J77" s="21"/>
      <c r="K77" s="21"/>
      <c r="L77" s="21"/>
    </row>
    <row r="78" spans="1:12" s="89" customFormat="1" ht="25.2" customHeight="1" x14ac:dyDescent="0.25">
      <c r="A78" s="153" t="s">
        <v>24</v>
      </c>
      <c r="B78" s="133"/>
      <c r="C78" s="133"/>
      <c r="D78" s="133"/>
      <c r="E78" s="133"/>
      <c r="F78" s="133"/>
      <c r="G78" s="234"/>
      <c r="H78" s="235"/>
    </row>
    <row r="79" spans="1:12" ht="16.95" customHeight="1" x14ac:dyDescent="0.25">
      <c r="A79" s="32"/>
      <c r="B79" s="33"/>
      <c r="C79" s="34" t="s">
        <v>25</v>
      </c>
      <c r="D79" s="134"/>
      <c r="E79" s="134"/>
      <c r="F79" s="134"/>
      <c r="G79" s="255"/>
      <c r="H79" s="256"/>
    </row>
    <row r="80" spans="1:12" s="22" customFormat="1" x14ac:dyDescent="0.25">
      <c r="A80" s="23"/>
      <c r="B80" s="23"/>
      <c r="C80" s="23"/>
      <c r="D80" s="132"/>
      <c r="E80" s="132"/>
      <c r="F80" s="86"/>
      <c r="G80" s="117"/>
      <c r="H80" s="247"/>
      <c r="I80" s="21"/>
      <c r="J80" s="21"/>
      <c r="K80" s="21"/>
      <c r="L80" s="21"/>
    </row>
    <row r="81" spans="1:12" s="22" customFormat="1" ht="15.6" x14ac:dyDescent="0.25">
      <c r="A81" s="83" t="s">
        <v>244</v>
      </c>
      <c r="B81" s="43" t="s">
        <v>23</v>
      </c>
      <c r="C81" s="7" t="s">
        <v>146</v>
      </c>
      <c r="D81" s="7"/>
      <c r="E81" s="18" t="s">
        <v>161</v>
      </c>
      <c r="F81" s="172">
        <v>10</v>
      </c>
      <c r="G81" s="159"/>
      <c r="H81" s="156"/>
      <c r="I81" s="21"/>
      <c r="J81" s="21"/>
      <c r="K81" s="21"/>
      <c r="L81" s="21"/>
    </row>
    <row r="82" spans="1:12" s="22" customFormat="1" x14ac:dyDescent="0.25">
      <c r="A82" s="28"/>
      <c r="B82" s="29"/>
      <c r="C82" s="29"/>
      <c r="D82" s="135"/>
      <c r="E82" s="136"/>
      <c r="F82" s="86"/>
      <c r="G82" s="159"/>
      <c r="H82" s="156"/>
      <c r="I82" s="21"/>
      <c r="J82" s="21"/>
      <c r="K82" s="21"/>
      <c r="L82" s="21"/>
    </row>
    <row r="83" spans="1:12" s="22" customFormat="1" ht="26.4" x14ac:dyDescent="0.25">
      <c r="A83" s="91" t="s">
        <v>245</v>
      </c>
      <c r="B83" s="43" t="s">
        <v>369</v>
      </c>
      <c r="C83" s="12" t="s">
        <v>251</v>
      </c>
      <c r="D83" s="43"/>
      <c r="E83" s="13" t="s">
        <v>367</v>
      </c>
      <c r="F83" s="142">
        <v>10</v>
      </c>
      <c r="G83" s="159"/>
      <c r="H83" s="156"/>
      <c r="I83" s="21"/>
      <c r="J83" s="21"/>
      <c r="K83" s="21"/>
      <c r="L83" s="21"/>
    </row>
    <row r="84" spans="1:12" s="22" customFormat="1" x14ac:dyDescent="0.25">
      <c r="A84" s="84"/>
      <c r="B84" s="12"/>
      <c r="C84" s="12"/>
      <c r="D84" s="43"/>
      <c r="E84" s="7"/>
      <c r="F84" s="143"/>
      <c r="G84" s="159"/>
      <c r="H84" s="156"/>
      <c r="I84" s="21"/>
      <c r="J84" s="21"/>
      <c r="K84" s="21"/>
      <c r="L84" s="21"/>
    </row>
    <row r="85" spans="1:12" s="22" customFormat="1" ht="39.6" x14ac:dyDescent="0.25">
      <c r="A85" s="83" t="s">
        <v>246</v>
      </c>
      <c r="B85" s="12" t="s">
        <v>4</v>
      </c>
      <c r="C85" s="9" t="s">
        <v>370</v>
      </c>
      <c r="D85" s="7"/>
      <c r="E85" s="18" t="s">
        <v>161</v>
      </c>
      <c r="F85" s="144">
        <v>10</v>
      </c>
      <c r="G85" s="159"/>
      <c r="H85" s="156"/>
      <c r="I85" s="21"/>
      <c r="J85" s="21"/>
      <c r="K85" s="21"/>
      <c r="L85" s="21"/>
    </row>
    <row r="86" spans="1:12" s="22" customFormat="1" x14ac:dyDescent="0.25">
      <c r="A86" s="84"/>
      <c r="B86" s="12"/>
      <c r="C86" s="12"/>
      <c r="D86" s="43"/>
      <c r="E86" s="7"/>
      <c r="F86" s="143"/>
      <c r="G86" s="159"/>
      <c r="H86" s="156"/>
      <c r="I86" s="21"/>
      <c r="J86" s="21"/>
      <c r="K86" s="21"/>
      <c r="L86" s="21"/>
    </row>
    <row r="87" spans="1:12" s="22" customFormat="1" ht="39.6" x14ac:dyDescent="0.25">
      <c r="A87" s="83" t="s">
        <v>247</v>
      </c>
      <c r="B87" s="12" t="s">
        <v>4</v>
      </c>
      <c r="C87" s="9" t="s">
        <v>371</v>
      </c>
      <c r="D87" s="7"/>
      <c r="E87" s="18" t="s">
        <v>161</v>
      </c>
      <c r="F87" s="144">
        <v>10</v>
      </c>
      <c r="G87" s="159"/>
      <c r="H87" s="156"/>
      <c r="I87" s="21"/>
      <c r="J87" s="21"/>
      <c r="K87" s="21"/>
      <c r="L87" s="21"/>
    </row>
    <row r="88" spans="1:12" s="22" customFormat="1" x14ac:dyDescent="0.25">
      <c r="A88" s="84"/>
      <c r="B88" s="12"/>
      <c r="C88" s="12"/>
      <c r="D88" s="43"/>
      <c r="E88" s="7"/>
      <c r="F88" s="145"/>
      <c r="G88" s="159"/>
      <c r="H88" s="156"/>
      <c r="I88" s="21"/>
      <c r="J88" s="21"/>
      <c r="K88" s="21"/>
      <c r="L88" s="21"/>
    </row>
    <row r="89" spans="1:12" s="22" customFormat="1" x14ac:dyDescent="0.25">
      <c r="A89" s="84" t="s">
        <v>248</v>
      </c>
      <c r="B89" s="12" t="s">
        <v>147</v>
      </c>
      <c r="C89" s="12" t="s">
        <v>148</v>
      </c>
      <c r="D89" s="43"/>
      <c r="E89" s="7"/>
      <c r="F89" s="145"/>
      <c r="G89" s="159"/>
      <c r="H89" s="156"/>
      <c r="I89" s="21"/>
      <c r="J89" s="21"/>
      <c r="K89" s="21"/>
      <c r="L89" s="21"/>
    </row>
    <row r="90" spans="1:12" s="22" customFormat="1" x14ac:dyDescent="0.25">
      <c r="A90" s="84"/>
      <c r="B90" s="12"/>
      <c r="C90" s="12"/>
      <c r="D90" s="43"/>
      <c r="E90" s="7"/>
      <c r="F90" s="145"/>
      <c r="G90" s="159"/>
      <c r="H90" s="156"/>
      <c r="I90" s="21"/>
      <c r="J90" s="21"/>
      <c r="K90" s="21"/>
      <c r="L90" s="21"/>
    </row>
    <row r="91" spans="1:12" s="22" customFormat="1" ht="15.6" x14ac:dyDescent="0.25">
      <c r="A91" s="84" t="s">
        <v>249</v>
      </c>
      <c r="B91" s="9" t="s">
        <v>149</v>
      </c>
      <c r="C91" s="12" t="s">
        <v>253</v>
      </c>
      <c r="D91" s="7"/>
      <c r="E91" s="18" t="s">
        <v>161</v>
      </c>
      <c r="F91" s="142">
        <v>10</v>
      </c>
      <c r="G91" s="159"/>
      <c r="H91" s="156"/>
      <c r="I91" s="21"/>
      <c r="J91" s="21"/>
      <c r="K91" s="21"/>
      <c r="L91" s="21"/>
    </row>
    <row r="92" spans="1:12" s="22" customFormat="1" x14ac:dyDescent="0.25">
      <c r="A92" s="84"/>
      <c r="B92" s="9"/>
      <c r="C92" s="9"/>
      <c r="D92" s="7"/>
      <c r="E92" s="18"/>
      <c r="F92" s="146"/>
      <c r="G92" s="159"/>
      <c r="H92" s="156"/>
      <c r="I92" s="21"/>
      <c r="J92" s="21"/>
      <c r="K92" s="21"/>
      <c r="L92" s="21"/>
    </row>
    <row r="93" spans="1:12" s="22" customFormat="1" ht="26.4" x14ac:dyDescent="0.25">
      <c r="A93" s="84" t="s">
        <v>255</v>
      </c>
      <c r="B93" s="9" t="s">
        <v>250</v>
      </c>
      <c r="C93" s="9" t="s">
        <v>252</v>
      </c>
      <c r="D93" s="7"/>
      <c r="E93" s="18" t="s">
        <v>161</v>
      </c>
      <c r="F93" s="142">
        <v>10</v>
      </c>
      <c r="G93" s="159"/>
      <c r="H93" s="156"/>
      <c r="I93" s="21"/>
      <c r="J93" s="21"/>
      <c r="K93" s="21"/>
      <c r="L93" s="21"/>
    </row>
    <row r="94" spans="1:12" s="22" customFormat="1" x14ac:dyDescent="0.25">
      <c r="A94" s="84"/>
      <c r="B94" s="9"/>
      <c r="C94" s="9"/>
      <c r="D94" s="7"/>
      <c r="E94" s="18"/>
      <c r="F94" s="147"/>
      <c r="G94" s="159"/>
      <c r="H94" s="156"/>
      <c r="I94" s="21"/>
      <c r="J94" s="21"/>
      <c r="K94" s="21"/>
      <c r="L94" s="21"/>
    </row>
    <row r="95" spans="1:12" s="27" customFormat="1" ht="19.2" customHeight="1" x14ac:dyDescent="0.25">
      <c r="A95" s="84" t="s">
        <v>256</v>
      </c>
      <c r="B95" s="106"/>
      <c r="C95" s="12" t="s">
        <v>254</v>
      </c>
      <c r="D95" s="43"/>
      <c r="E95" s="13"/>
      <c r="F95" s="147"/>
      <c r="G95" s="160"/>
      <c r="H95" s="157"/>
      <c r="I95" s="26"/>
      <c r="J95" s="26"/>
      <c r="K95" s="26"/>
      <c r="L95" s="26"/>
    </row>
    <row r="96" spans="1:12" s="22" customFormat="1" x14ac:dyDescent="0.25">
      <c r="A96" s="84"/>
      <c r="B96" s="107"/>
      <c r="C96" s="55"/>
      <c r="D96" s="101"/>
      <c r="E96" s="13"/>
      <c r="F96" s="148"/>
      <c r="G96" s="159"/>
      <c r="H96" s="156" t="str">
        <f t="shared" si="1"/>
        <v/>
      </c>
      <c r="I96" s="21"/>
      <c r="J96" s="21"/>
      <c r="K96" s="21"/>
      <c r="L96" s="21"/>
    </row>
    <row r="97" spans="1:12" s="22" customFormat="1" ht="15.6" x14ac:dyDescent="0.25">
      <c r="A97" s="84" t="s">
        <v>261</v>
      </c>
      <c r="B97" s="1" t="s">
        <v>257</v>
      </c>
      <c r="C97" s="56" t="s">
        <v>258</v>
      </c>
      <c r="D97" s="89"/>
      <c r="E97" s="137" t="s">
        <v>161</v>
      </c>
      <c r="F97" s="149">
        <v>10</v>
      </c>
      <c r="G97" s="159"/>
      <c r="H97" s="156"/>
      <c r="I97" s="21"/>
      <c r="J97" s="21"/>
      <c r="K97" s="21"/>
      <c r="L97" s="21"/>
    </row>
    <row r="98" spans="1:12" s="22" customFormat="1" x14ac:dyDescent="0.25">
      <c r="A98" s="28"/>
      <c r="B98" s="29"/>
      <c r="C98" s="29"/>
      <c r="D98" s="135"/>
      <c r="E98" s="136"/>
      <c r="F98" s="86"/>
      <c r="G98" s="159"/>
      <c r="H98" s="156"/>
      <c r="I98" s="21"/>
      <c r="J98" s="21"/>
      <c r="K98" s="21"/>
      <c r="L98" s="21"/>
    </row>
    <row r="99" spans="1:12" s="22" customFormat="1" x14ac:dyDescent="0.25">
      <c r="A99" s="28"/>
      <c r="B99" s="29"/>
      <c r="C99" s="29"/>
      <c r="D99" s="135"/>
      <c r="E99" s="136"/>
      <c r="F99" s="86"/>
      <c r="G99" s="159"/>
      <c r="H99" s="156"/>
      <c r="I99" s="21"/>
      <c r="J99" s="21"/>
      <c r="K99" s="21"/>
      <c r="L99" s="21"/>
    </row>
    <row r="100" spans="1:12" s="22" customFormat="1" x14ac:dyDescent="0.25">
      <c r="A100" s="28"/>
      <c r="B100" s="29"/>
      <c r="C100" s="29"/>
      <c r="D100" s="135"/>
      <c r="E100" s="136"/>
      <c r="F100" s="86"/>
      <c r="G100" s="159"/>
      <c r="H100" s="156"/>
      <c r="I100" s="21"/>
      <c r="J100" s="21"/>
      <c r="K100" s="21"/>
      <c r="L100" s="21"/>
    </row>
    <row r="101" spans="1:12" s="22" customFormat="1" x14ac:dyDescent="0.25">
      <c r="A101" s="28"/>
      <c r="B101" s="29"/>
      <c r="C101" s="29"/>
      <c r="D101" s="135"/>
      <c r="E101" s="136"/>
      <c r="F101" s="86"/>
      <c r="G101" s="159"/>
      <c r="H101" s="156"/>
      <c r="I101" s="21"/>
      <c r="J101" s="21"/>
      <c r="K101" s="21"/>
      <c r="L101" s="21"/>
    </row>
    <row r="102" spans="1:12" s="22" customFormat="1" x14ac:dyDescent="0.25">
      <c r="A102" s="28"/>
      <c r="B102" s="29"/>
      <c r="C102" s="29"/>
      <c r="D102" s="135"/>
      <c r="E102" s="136"/>
      <c r="F102" s="86"/>
      <c r="G102" s="159"/>
      <c r="H102" s="156"/>
      <c r="I102" s="21"/>
      <c r="J102" s="21"/>
      <c r="K102" s="21"/>
      <c r="L102" s="21"/>
    </row>
    <row r="103" spans="1:12" s="22" customFormat="1" x14ac:dyDescent="0.25">
      <c r="A103" s="28"/>
      <c r="B103" s="29"/>
      <c r="C103" s="29"/>
      <c r="D103" s="135"/>
      <c r="E103" s="136"/>
      <c r="F103" s="86"/>
      <c r="G103" s="159"/>
      <c r="H103" s="156"/>
      <c r="I103" s="21"/>
      <c r="J103" s="21"/>
      <c r="K103" s="21"/>
      <c r="L103" s="21"/>
    </row>
    <row r="104" spans="1:12" s="22" customFormat="1" x14ac:dyDescent="0.25">
      <c r="A104" s="28"/>
      <c r="B104" s="23"/>
      <c r="C104" s="23"/>
      <c r="D104" s="132"/>
      <c r="E104" s="132"/>
      <c r="F104" s="86"/>
      <c r="G104" s="159"/>
      <c r="H104" s="156"/>
      <c r="I104" s="21"/>
      <c r="J104" s="21"/>
      <c r="K104" s="21"/>
      <c r="L104" s="21"/>
    </row>
    <row r="105" spans="1:12" s="22" customFormat="1" x14ac:dyDescent="0.25">
      <c r="A105" s="28"/>
      <c r="B105" s="29"/>
      <c r="C105" s="29"/>
      <c r="D105" s="135"/>
      <c r="E105" s="136"/>
      <c r="F105" s="86"/>
      <c r="G105" s="159"/>
      <c r="H105" s="156"/>
      <c r="I105" s="21"/>
      <c r="J105" s="21"/>
      <c r="K105" s="21"/>
      <c r="L105" s="21"/>
    </row>
    <row r="106" spans="1:12" s="22" customFormat="1" x14ac:dyDescent="0.25">
      <c r="A106" s="28"/>
      <c r="B106" s="29"/>
      <c r="C106" s="29"/>
      <c r="D106" s="135"/>
      <c r="E106" s="136"/>
      <c r="F106" s="86"/>
      <c r="G106" s="159"/>
      <c r="H106" s="156"/>
      <c r="I106" s="21"/>
      <c r="J106" s="21"/>
      <c r="K106" s="21"/>
      <c r="L106" s="21"/>
    </row>
    <row r="107" spans="1:12" s="22" customFormat="1" x14ac:dyDescent="0.25">
      <c r="A107" s="28"/>
      <c r="B107" s="29"/>
      <c r="C107" s="29"/>
      <c r="D107" s="135"/>
      <c r="E107" s="136"/>
      <c r="F107" s="86"/>
      <c r="G107" s="159"/>
      <c r="H107" s="156"/>
      <c r="I107" s="21"/>
      <c r="J107" s="21"/>
      <c r="K107" s="21"/>
      <c r="L107" s="21"/>
    </row>
    <row r="108" spans="1:12" s="22" customFormat="1" x14ac:dyDescent="0.25">
      <c r="A108" s="28"/>
      <c r="B108" s="23"/>
      <c r="C108" s="23"/>
      <c r="D108" s="132"/>
      <c r="E108" s="132"/>
      <c r="F108" s="86"/>
      <c r="G108" s="159"/>
      <c r="H108" s="156"/>
      <c r="I108" s="21"/>
      <c r="J108" s="21"/>
      <c r="K108" s="21"/>
      <c r="L108" s="21"/>
    </row>
    <row r="109" spans="1:12" s="22" customFormat="1" x14ac:dyDescent="0.25">
      <c r="A109" s="28"/>
      <c r="B109" s="29"/>
      <c r="C109" s="29"/>
      <c r="D109" s="135"/>
      <c r="E109" s="136"/>
      <c r="F109" s="86"/>
      <c r="G109" s="159"/>
      <c r="H109" s="156"/>
      <c r="I109" s="21"/>
      <c r="J109" s="21"/>
      <c r="K109" s="21"/>
      <c r="L109" s="21"/>
    </row>
    <row r="110" spans="1:12" s="22" customFormat="1" x14ac:dyDescent="0.25">
      <c r="A110" s="28"/>
      <c r="B110" s="23"/>
      <c r="C110" s="23"/>
      <c r="D110" s="132"/>
      <c r="E110" s="132"/>
      <c r="F110" s="86"/>
      <c r="G110" s="159"/>
      <c r="H110" s="156"/>
      <c r="I110" s="21"/>
      <c r="J110" s="21"/>
      <c r="K110" s="21"/>
      <c r="L110" s="21"/>
    </row>
    <row r="111" spans="1:12" s="22" customFormat="1" x14ac:dyDescent="0.25">
      <c r="A111" s="28"/>
      <c r="B111" s="29"/>
      <c r="C111" s="29"/>
      <c r="D111" s="135"/>
      <c r="E111" s="136"/>
      <c r="F111" s="86"/>
      <c r="G111" s="159"/>
      <c r="H111" s="156"/>
      <c r="I111" s="21"/>
      <c r="J111" s="21"/>
      <c r="K111" s="21"/>
      <c r="L111" s="21"/>
    </row>
    <row r="112" spans="1:12" s="22" customFormat="1" x14ac:dyDescent="0.25">
      <c r="A112" s="28"/>
      <c r="B112" s="36"/>
      <c r="C112" s="36"/>
      <c r="D112" s="135"/>
      <c r="E112" s="136"/>
      <c r="F112" s="90"/>
      <c r="G112" s="159"/>
      <c r="H112" s="156" t="str">
        <f t="shared" ref="H112" si="2">IF(G112="","",F112*G112)</f>
        <v/>
      </c>
      <c r="I112" s="21"/>
      <c r="J112" s="21"/>
      <c r="K112" s="21"/>
      <c r="L112" s="21"/>
    </row>
    <row r="113" spans="1:12" s="22" customFormat="1" x14ac:dyDescent="0.25">
      <c r="A113" s="28"/>
      <c r="B113" s="36"/>
      <c r="C113" s="36"/>
      <c r="D113" s="135"/>
      <c r="E113" s="136"/>
      <c r="F113" s="86"/>
      <c r="G113" s="159"/>
      <c r="H113" s="156"/>
      <c r="I113" s="21"/>
      <c r="J113" s="21"/>
      <c r="K113" s="21"/>
      <c r="L113" s="21"/>
    </row>
    <row r="114" spans="1:12" s="22" customFormat="1" x14ac:dyDescent="0.25">
      <c r="A114" s="28"/>
      <c r="B114" s="36"/>
      <c r="C114" s="36"/>
      <c r="D114" s="135"/>
      <c r="E114" s="136"/>
      <c r="F114" s="86"/>
      <c r="G114" s="159"/>
      <c r="H114" s="156"/>
      <c r="I114" s="21"/>
      <c r="J114" s="21"/>
      <c r="K114" s="21"/>
      <c r="L114" s="21"/>
    </row>
    <row r="115" spans="1:12" s="22" customFormat="1" x14ac:dyDescent="0.25">
      <c r="A115" s="28"/>
      <c r="B115" s="36"/>
      <c r="C115" s="36"/>
      <c r="D115" s="135"/>
      <c r="E115" s="136"/>
      <c r="F115" s="86"/>
      <c r="G115" s="159"/>
      <c r="H115" s="156"/>
      <c r="I115" s="21"/>
      <c r="J115" s="21"/>
      <c r="K115" s="21"/>
      <c r="L115" s="21"/>
    </row>
    <row r="116" spans="1:12" s="22" customFormat="1" x14ac:dyDescent="0.25">
      <c r="A116" s="28"/>
      <c r="B116" s="36"/>
      <c r="C116" s="36"/>
      <c r="D116" s="135"/>
      <c r="E116" s="136"/>
      <c r="F116" s="86"/>
      <c r="G116" s="159"/>
      <c r="H116" s="156"/>
      <c r="I116" s="21"/>
      <c r="J116" s="21"/>
      <c r="K116" s="21"/>
      <c r="L116" s="21"/>
    </row>
    <row r="117" spans="1:12" s="22" customFormat="1" x14ac:dyDescent="0.25">
      <c r="A117" s="28"/>
      <c r="B117" s="36"/>
      <c r="C117" s="36"/>
      <c r="D117" s="135"/>
      <c r="E117" s="136"/>
      <c r="F117" s="86"/>
      <c r="G117" s="159"/>
      <c r="H117" s="156"/>
      <c r="I117" s="21"/>
      <c r="J117" s="21"/>
      <c r="K117" s="21"/>
      <c r="L117" s="21"/>
    </row>
    <row r="118" spans="1:12" s="22" customFormat="1" x14ac:dyDescent="0.25">
      <c r="A118" s="28"/>
      <c r="B118" s="36"/>
      <c r="C118" s="36"/>
      <c r="D118" s="135"/>
      <c r="E118" s="136"/>
      <c r="F118" s="86"/>
      <c r="G118" s="159"/>
      <c r="H118" s="156"/>
      <c r="I118" s="21"/>
      <c r="J118" s="21"/>
      <c r="K118" s="21"/>
      <c r="L118" s="21"/>
    </row>
    <row r="119" spans="1:12" s="22" customFormat="1" x14ac:dyDescent="0.25">
      <c r="A119" s="28"/>
      <c r="B119" s="51"/>
      <c r="C119" s="36"/>
      <c r="D119" s="135"/>
      <c r="E119" s="136"/>
      <c r="F119" s="86"/>
      <c r="G119" s="159"/>
      <c r="H119" s="156"/>
      <c r="I119" s="21"/>
      <c r="J119" s="21"/>
      <c r="K119" s="21"/>
      <c r="L119" s="21"/>
    </row>
    <row r="120" spans="1:12" s="89" customFormat="1" ht="25.2" customHeight="1" x14ac:dyDescent="0.25">
      <c r="A120" s="131" t="s">
        <v>138</v>
      </c>
      <c r="B120" s="130"/>
      <c r="C120" s="130"/>
      <c r="D120" s="130"/>
      <c r="E120" s="130"/>
      <c r="F120" s="130"/>
      <c r="G120" s="243"/>
      <c r="H120" s="242"/>
    </row>
  </sheetData>
  <mergeCells count="1">
    <mergeCell ref="A1:H1"/>
  </mergeCells>
  <pageMargins left="0.70866141732283472" right="0.11811023622047245" top="0.74803149606299213" bottom="0.74803149606299213" header="0.31496062992125984" footer="0.31496062992125984"/>
  <pageSetup paperSize="9" scale="69" orientation="portrait" r:id="rId1"/>
  <rowBreaks count="2" manualBreakCount="2">
    <brk id="37" max="7" man="1"/>
    <brk id="7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7"/>
  <sheetViews>
    <sheetView view="pageBreakPreview" topLeftCell="A76" zoomScale="90" zoomScaleNormal="100" zoomScaleSheetLayoutView="90" workbookViewId="0">
      <selection activeCell="L6" sqref="L6"/>
    </sheetView>
  </sheetViews>
  <sheetFormatPr defaultColWidth="8.77734375" defaultRowHeight="13.2" x14ac:dyDescent="0.25"/>
  <cols>
    <col min="1" max="1" width="8.77734375" style="1" customWidth="1"/>
    <col min="2" max="2" width="10.77734375" style="1" customWidth="1"/>
    <col min="3" max="3" width="38.109375" style="1" customWidth="1"/>
    <col min="4" max="4" width="4.33203125" style="1" customWidth="1"/>
    <col min="5" max="5" width="7.77734375" style="1" customWidth="1"/>
    <col min="6" max="6" width="12" style="1" customWidth="1"/>
    <col min="7" max="7" width="15.109375" style="244" customWidth="1"/>
    <col min="8" max="8" width="19.44140625" style="244" customWidth="1"/>
    <col min="9" max="11" width="8.77734375" style="1"/>
    <col min="12" max="12" width="9.109375" style="1" bestFit="1" customWidth="1"/>
    <col min="13" max="16384" width="8.77734375" style="1"/>
  </cols>
  <sheetData>
    <row r="1" spans="1:12" ht="76.2" customHeight="1" x14ac:dyDescent="0.25">
      <c r="A1" s="320" t="str">
        <f>PnGs!A1</f>
        <v xml:space="preserve">CONTRACT NO. :  017/MKLM/2025/2026
UPGRADING OF 2.16KM STORMWATER IN GOEDEHOOP                                                                                                                                                                                                                                                                                                                                                                                                                                                                                                      MOSES KOTANE LOCAL MUNICIPALITY                                                                                      </v>
      </c>
      <c r="B1" s="321"/>
      <c r="C1" s="321"/>
      <c r="D1" s="321"/>
      <c r="E1" s="321"/>
      <c r="F1" s="321"/>
      <c r="G1" s="321"/>
      <c r="H1" s="322"/>
    </row>
    <row r="2" spans="1:12" ht="30" customHeight="1" x14ac:dyDescent="0.25">
      <c r="A2" s="116" t="s">
        <v>12</v>
      </c>
      <c r="B2" s="116" t="s">
        <v>13</v>
      </c>
      <c r="C2" s="2" t="s">
        <v>14</v>
      </c>
      <c r="D2" s="2" t="s">
        <v>11</v>
      </c>
      <c r="E2" s="2" t="s">
        <v>15</v>
      </c>
      <c r="F2" s="2" t="s">
        <v>16</v>
      </c>
      <c r="G2" s="3" t="s">
        <v>17</v>
      </c>
      <c r="H2" s="4" t="s">
        <v>18</v>
      </c>
    </row>
    <row r="3" spans="1:12" ht="29.25" customHeight="1" x14ac:dyDescent="0.25">
      <c r="A3" s="7"/>
      <c r="B3" s="83" t="s">
        <v>170</v>
      </c>
      <c r="C3" s="42" t="s">
        <v>374</v>
      </c>
      <c r="D3" s="7"/>
      <c r="E3" s="7"/>
      <c r="F3" s="47"/>
      <c r="G3" s="258"/>
      <c r="H3" s="258"/>
    </row>
    <row r="4" spans="1:12" ht="12" customHeight="1" x14ac:dyDescent="0.25">
      <c r="A4" s="7"/>
      <c r="B4" s="83"/>
      <c r="C4" s="42"/>
      <c r="D4" s="7"/>
      <c r="E4" s="7"/>
      <c r="F4" s="47"/>
      <c r="G4" s="258"/>
      <c r="H4" s="258"/>
    </row>
    <row r="5" spans="1:12" s="22" customFormat="1" x14ac:dyDescent="0.25">
      <c r="A5" s="80" t="s">
        <v>262</v>
      </c>
      <c r="B5" s="15"/>
      <c r="C5" s="7" t="s">
        <v>171</v>
      </c>
      <c r="D5" s="7"/>
      <c r="E5" s="7"/>
      <c r="F5" s="47"/>
      <c r="G5" s="257"/>
      <c r="H5" s="259"/>
      <c r="I5" s="21"/>
      <c r="J5" s="21"/>
      <c r="K5" s="21"/>
      <c r="L5" s="21"/>
    </row>
    <row r="6" spans="1:12" s="22" customFormat="1" x14ac:dyDescent="0.25">
      <c r="A6" s="80"/>
      <c r="B6" s="15"/>
      <c r="C6" s="7"/>
      <c r="D6" s="7"/>
      <c r="E6" s="7"/>
      <c r="F6" s="47"/>
      <c r="G6" s="257"/>
      <c r="H6" s="259"/>
      <c r="I6" s="21"/>
      <c r="J6" s="21"/>
      <c r="K6" s="21"/>
      <c r="L6" s="21"/>
    </row>
    <row r="7" spans="1:12" s="27" customFormat="1" x14ac:dyDescent="0.25">
      <c r="A7" s="82" t="s">
        <v>263</v>
      </c>
      <c r="B7" s="12" t="s">
        <v>139</v>
      </c>
      <c r="C7" s="9" t="s">
        <v>172</v>
      </c>
      <c r="D7" s="7"/>
      <c r="E7" s="7"/>
      <c r="F7" s="47"/>
      <c r="G7" s="257"/>
      <c r="H7" s="259"/>
      <c r="I7" s="26"/>
      <c r="J7" s="26"/>
      <c r="K7" s="26"/>
      <c r="L7" s="26"/>
    </row>
    <row r="8" spans="1:12" s="27" customFormat="1" x14ac:dyDescent="0.25">
      <c r="A8" s="82"/>
      <c r="B8" s="12"/>
      <c r="C8" s="9"/>
      <c r="D8" s="7"/>
      <c r="E8" s="7"/>
      <c r="F8" s="47"/>
      <c r="G8" s="257"/>
      <c r="H8" s="259"/>
      <c r="I8" s="26"/>
      <c r="J8" s="26"/>
      <c r="K8" s="26"/>
      <c r="L8" s="26"/>
    </row>
    <row r="9" spans="1:12" s="22" customFormat="1" ht="26.4" x14ac:dyDescent="0.25">
      <c r="A9" s="82" t="s">
        <v>264</v>
      </c>
      <c r="B9" s="10" t="s">
        <v>173</v>
      </c>
      <c r="C9" s="12" t="s">
        <v>205</v>
      </c>
      <c r="D9" s="7" t="s">
        <v>400</v>
      </c>
      <c r="E9" s="13" t="s">
        <v>193</v>
      </c>
      <c r="F9" s="53">
        <f>3000*3</f>
        <v>9000</v>
      </c>
      <c r="G9" s="257"/>
      <c r="H9" s="259"/>
      <c r="I9" s="21"/>
      <c r="J9" s="21"/>
      <c r="K9" s="21"/>
      <c r="L9" s="21"/>
    </row>
    <row r="10" spans="1:12" s="22" customFormat="1" x14ac:dyDescent="0.25">
      <c r="A10" s="7"/>
      <c r="B10" s="7"/>
      <c r="C10" s="9"/>
      <c r="D10" s="7"/>
      <c r="E10" s="7"/>
      <c r="F10" s="52"/>
      <c r="G10" s="257"/>
      <c r="H10" s="259"/>
      <c r="I10" s="21"/>
      <c r="J10" s="21"/>
      <c r="K10" s="21"/>
      <c r="L10" s="21"/>
    </row>
    <row r="11" spans="1:12" s="22" customFormat="1" x14ac:dyDescent="0.25">
      <c r="A11" s="7" t="s">
        <v>265</v>
      </c>
      <c r="B11" s="14" t="s">
        <v>174</v>
      </c>
      <c r="C11" s="9" t="s">
        <v>10</v>
      </c>
      <c r="D11" s="7"/>
      <c r="E11" s="7"/>
      <c r="F11" s="52"/>
      <c r="G11" s="260"/>
      <c r="H11" s="259"/>
      <c r="I11" s="21"/>
      <c r="J11" s="21"/>
      <c r="K11" s="21"/>
      <c r="L11" s="21"/>
    </row>
    <row r="12" spans="1:12" s="22" customFormat="1" x14ac:dyDescent="0.25">
      <c r="A12" s="7"/>
      <c r="B12" s="7"/>
      <c r="C12" s="9"/>
      <c r="D12" s="7"/>
      <c r="E12" s="7"/>
      <c r="F12" s="52"/>
      <c r="G12" s="257"/>
      <c r="H12" s="259"/>
      <c r="I12" s="21"/>
      <c r="J12" s="21"/>
      <c r="K12" s="21"/>
      <c r="L12" s="21"/>
    </row>
    <row r="13" spans="1:12" s="22" customFormat="1" ht="139.19999999999999" customHeight="1" x14ac:dyDescent="0.25">
      <c r="A13" s="14"/>
      <c r="B13" s="14"/>
      <c r="C13" s="12" t="s">
        <v>492</v>
      </c>
      <c r="D13" s="7"/>
      <c r="E13" s="7"/>
      <c r="F13" s="52"/>
      <c r="G13" s="257"/>
      <c r="H13" s="259"/>
      <c r="I13" s="21"/>
      <c r="J13" s="21"/>
      <c r="K13" s="21"/>
      <c r="L13" s="21"/>
    </row>
    <row r="14" spans="1:12" s="22" customFormat="1" x14ac:dyDescent="0.25">
      <c r="A14" s="14"/>
      <c r="B14" s="14"/>
      <c r="C14" s="1"/>
      <c r="D14" s="7"/>
      <c r="E14" s="7"/>
      <c r="F14" s="52"/>
      <c r="G14" s="257"/>
      <c r="H14" s="259"/>
      <c r="I14" s="21"/>
      <c r="J14" s="21"/>
      <c r="K14" s="21"/>
      <c r="L14" s="21"/>
    </row>
    <row r="15" spans="1:12" s="22" customFormat="1" ht="26.4" x14ac:dyDescent="0.25">
      <c r="A15" s="14" t="s">
        <v>266</v>
      </c>
      <c r="B15" s="14" t="s">
        <v>282</v>
      </c>
      <c r="C15" s="9" t="s">
        <v>501</v>
      </c>
      <c r="D15" s="7" t="s">
        <v>401</v>
      </c>
      <c r="E15" s="13" t="s">
        <v>367</v>
      </c>
      <c r="F15" s="221">
        <f>700*1*1</f>
        <v>700</v>
      </c>
      <c r="G15" s="257"/>
      <c r="H15" s="259"/>
      <c r="I15" s="21"/>
      <c r="J15"/>
      <c r="K15" s="21"/>
      <c r="L15" s="173"/>
    </row>
    <row r="16" spans="1:12" s="22" customFormat="1" x14ac:dyDescent="0.25">
      <c r="A16" s="7"/>
      <c r="B16" s="7"/>
      <c r="C16" s="12"/>
      <c r="D16" s="7"/>
      <c r="E16" s="13"/>
      <c r="F16" s="102"/>
      <c r="G16" s="257"/>
      <c r="H16" s="259"/>
      <c r="I16" s="21"/>
      <c r="J16"/>
      <c r="K16" s="21"/>
      <c r="L16" s="21"/>
    </row>
    <row r="17" spans="1:12" s="22" customFormat="1" ht="26.4" x14ac:dyDescent="0.25">
      <c r="A17" s="14" t="s">
        <v>285</v>
      </c>
      <c r="B17" s="14" t="s">
        <v>283</v>
      </c>
      <c r="C17" s="9" t="s">
        <v>502</v>
      </c>
      <c r="D17" s="7" t="s">
        <v>401</v>
      </c>
      <c r="E17" s="13" t="s">
        <v>367</v>
      </c>
      <c r="F17" s="221">
        <v>0</v>
      </c>
      <c r="G17" s="257"/>
      <c r="H17" s="259" t="s">
        <v>504</v>
      </c>
      <c r="I17" s="21"/>
      <c r="J17"/>
      <c r="K17" s="21"/>
      <c r="L17" s="21"/>
    </row>
    <row r="18" spans="1:12" s="22" customFormat="1" x14ac:dyDescent="0.25">
      <c r="A18" s="7"/>
      <c r="B18" s="7"/>
      <c r="C18" s="43"/>
      <c r="D18" s="43"/>
      <c r="E18" s="13"/>
      <c r="F18" s="102"/>
      <c r="G18" s="257"/>
      <c r="H18" s="259"/>
      <c r="I18" s="21"/>
      <c r="J18" s="21"/>
      <c r="K18" s="21"/>
      <c r="L18" s="21"/>
    </row>
    <row r="19" spans="1:12" s="22" customFormat="1" ht="26.4" x14ac:dyDescent="0.25">
      <c r="A19" s="14" t="s">
        <v>286</v>
      </c>
      <c r="B19" s="14" t="s">
        <v>284</v>
      </c>
      <c r="C19" s="9" t="s">
        <v>521</v>
      </c>
      <c r="D19" s="7" t="s">
        <v>401</v>
      </c>
      <c r="E19" s="13" t="s">
        <v>367</v>
      </c>
      <c r="F19" s="221">
        <f>2000*0.5*0.5</f>
        <v>500</v>
      </c>
      <c r="G19" s="257"/>
      <c r="H19" s="259"/>
      <c r="I19" s="21"/>
      <c r="J19" s="21"/>
      <c r="K19" s="21"/>
      <c r="L19" s="21"/>
    </row>
    <row r="20" spans="1:12" s="27" customFormat="1" ht="19.2" customHeight="1" x14ac:dyDescent="0.25">
      <c r="A20" s="16"/>
      <c r="B20" s="7"/>
      <c r="C20" s="43"/>
      <c r="D20" s="43"/>
      <c r="E20" s="45"/>
      <c r="F20" s="53"/>
      <c r="G20" s="257"/>
      <c r="H20" s="259"/>
      <c r="I20" s="26"/>
      <c r="J20" s="26"/>
      <c r="K20" s="26"/>
      <c r="L20" s="26"/>
    </row>
    <row r="21" spans="1:12" s="27" customFormat="1" x14ac:dyDescent="0.25">
      <c r="A21" s="14" t="s">
        <v>280</v>
      </c>
      <c r="B21" s="14"/>
      <c r="C21" s="7" t="s">
        <v>175</v>
      </c>
      <c r="D21" s="7"/>
      <c r="E21" s="45"/>
      <c r="F21" s="52"/>
      <c r="G21" s="257"/>
      <c r="H21" s="259"/>
      <c r="I21" s="26"/>
      <c r="J21" s="26"/>
      <c r="K21" s="26"/>
      <c r="L21" s="26"/>
    </row>
    <row r="22" spans="1:12" s="22" customFormat="1" x14ac:dyDescent="0.25">
      <c r="A22" s="16"/>
      <c r="B22" s="13"/>
      <c r="C22" s="43"/>
      <c r="D22" s="43"/>
      <c r="E22" s="45"/>
      <c r="F22" s="52"/>
      <c r="G22" s="257"/>
      <c r="H22" s="259"/>
      <c r="I22" s="21"/>
      <c r="J22" s="21"/>
      <c r="K22" s="21"/>
      <c r="L22" s="21"/>
    </row>
    <row r="23" spans="1:12" s="22" customFormat="1" ht="157.5" customHeight="1" x14ac:dyDescent="0.25">
      <c r="A23" s="7"/>
      <c r="B23" s="7"/>
      <c r="C23" s="9" t="s">
        <v>493</v>
      </c>
      <c r="D23" s="7"/>
      <c r="E23" s="45"/>
      <c r="F23" s="52"/>
      <c r="G23" s="257"/>
      <c r="H23" s="259"/>
      <c r="I23" s="21"/>
      <c r="J23" s="21"/>
      <c r="K23" s="21"/>
      <c r="L23" s="21"/>
    </row>
    <row r="24" spans="1:12" s="22" customFormat="1" x14ac:dyDescent="0.25">
      <c r="A24" s="7"/>
      <c r="B24" s="7"/>
      <c r="C24" s="9"/>
      <c r="D24" s="7"/>
      <c r="E24" s="13"/>
      <c r="F24" s="112"/>
      <c r="G24" s="257"/>
      <c r="H24" s="259"/>
      <c r="I24" s="21"/>
      <c r="J24" s="21"/>
      <c r="K24" s="21"/>
      <c r="L24" s="21"/>
    </row>
    <row r="25" spans="1:12" s="22" customFormat="1" ht="15.6" x14ac:dyDescent="0.25">
      <c r="A25" s="14" t="s">
        <v>281</v>
      </c>
      <c r="B25" s="14" t="s">
        <v>174</v>
      </c>
      <c r="C25" s="9" t="s">
        <v>514</v>
      </c>
      <c r="D25" s="7" t="s">
        <v>401</v>
      </c>
      <c r="E25" s="13" t="s">
        <v>367</v>
      </c>
      <c r="F25" s="102">
        <f>3000*4*0.3</f>
        <v>3600</v>
      </c>
      <c r="G25" s="257"/>
      <c r="H25" s="259"/>
      <c r="I25" s="21"/>
      <c r="J25" s="21"/>
      <c r="K25" s="21"/>
      <c r="L25" s="21"/>
    </row>
    <row r="26" spans="1:12" s="22" customFormat="1" x14ac:dyDescent="0.25">
      <c r="A26" s="14"/>
      <c r="B26" s="14"/>
      <c r="C26" s="9"/>
      <c r="D26" s="7"/>
      <c r="E26" s="13"/>
      <c r="F26" s="102"/>
      <c r="G26" s="257"/>
      <c r="H26" s="259"/>
      <c r="I26" s="21"/>
      <c r="J26" s="21"/>
      <c r="K26" s="21"/>
      <c r="L26" s="21"/>
    </row>
    <row r="27" spans="1:12" s="22" customFormat="1" ht="15.6" x14ac:dyDescent="0.25">
      <c r="A27" s="14" t="s">
        <v>287</v>
      </c>
      <c r="B27" s="14" t="s">
        <v>174</v>
      </c>
      <c r="C27" s="9" t="s">
        <v>515</v>
      </c>
      <c r="D27" s="7" t="s">
        <v>401</v>
      </c>
      <c r="E27" s="13" t="s">
        <v>367</v>
      </c>
      <c r="F27" s="102">
        <f>F25*15%</f>
        <v>540</v>
      </c>
      <c r="G27" s="257"/>
      <c r="H27" s="259"/>
      <c r="I27" s="21"/>
      <c r="J27" s="21"/>
      <c r="K27" s="21"/>
      <c r="L27" s="21"/>
    </row>
    <row r="28" spans="1:12" s="22" customFormat="1" x14ac:dyDescent="0.25">
      <c r="A28" s="14"/>
      <c r="B28" s="14"/>
      <c r="C28" s="9"/>
      <c r="D28" s="7"/>
      <c r="E28" s="13"/>
      <c r="F28" s="102"/>
      <c r="G28" s="257"/>
      <c r="H28" s="259"/>
      <c r="I28" s="21"/>
      <c r="J28" s="21"/>
      <c r="K28" s="21"/>
      <c r="L28" s="21"/>
    </row>
    <row r="29" spans="1:12" s="22" customFormat="1" ht="15.6" x14ac:dyDescent="0.25">
      <c r="A29" s="14"/>
      <c r="B29" s="14"/>
      <c r="C29" s="9" t="s">
        <v>516</v>
      </c>
      <c r="D29" s="7" t="s">
        <v>401</v>
      </c>
      <c r="E29" s="13" t="s">
        <v>367</v>
      </c>
      <c r="F29" s="102">
        <f>F25*25%</f>
        <v>900</v>
      </c>
      <c r="G29" s="257"/>
      <c r="H29" s="259"/>
      <c r="I29" s="21"/>
      <c r="J29" s="21"/>
      <c r="K29" s="21"/>
      <c r="L29" s="21"/>
    </row>
    <row r="30" spans="1:12" s="22" customFormat="1" x14ac:dyDescent="0.25">
      <c r="A30" s="16"/>
      <c r="B30" s="7"/>
      <c r="C30" s="7"/>
      <c r="D30" s="7"/>
      <c r="E30" s="13"/>
      <c r="F30" s="102"/>
      <c r="G30" s="257"/>
      <c r="H30" s="259"/>
      <c r="I30" s="21"/>
      <c r="J30" s="21"/>
      <c r="K30" s="21"/>
      <c r="L30" s="21"/>
    </row>
    <row r="31" spans="1:12" s="22" customFormat="1" ht="25.2" customHeight="1" x14ac:dyDescent="0.25">
      <c r="A31" s="91" t="s">
        <v>288</v>
      </c>
      <c r="B31" s="7" t="s">
        <v>141</v>
      </c>
      <c r="C31" s="7" t="s">
        <v>267</v>
      </c>
      <c r="D31" s="7" t="s">
        <v>401</v>
      </c>
      <c r="E31" s="13" t="s">
        <v>193</v>
      </c>
      <c r="F31" s="102">
        <v>1</v>
      </c>
      <c r="G31" s="257"/>
      <c r="H31" s="259" t="s">
        <v>504</v>
      </c>
      <c r="I31" s="21"/>
      <c r="J31" s="21"/>
      <c r="K31" s="21"/>
      <c r="L31" s="21"/>
    </row>
    <row r="32" spans="1:12" s="22" customFormat="1" x14ac:dyDescent="0.25">
      <c r="A32" s="91"/>
      <c r="B32" s="7"/>
      <c r="C32" s="7"/>
      <c r="D32" s="7"/>
      <c r="E32" s="13"/>
      <c r="F32" s="53"/>
      <c r="G32" s="257"/>
      <c r="H32" s="259"/>
      <c r="I32" s="21"/>
      <c r="J32" s="21"/>
      <c r="K32" s="21"/>
      <c r="L32" s="21"/>
    </row>
    <row r="33" spans="1:12" s="22" customFormat="1" x14ac:dyDescent="0.25">
      <c r="A33" s="91" t="s">
        <v>289</v>
      </c>
      <c r="B33" s="7"/>
      <c r="C33" s="7" t="s">
        <v>269</v>
      </c>
      <c r="D33" s="7"/>
      <c r="E33" s="13"/>
      <c r="F33" s="53"/>
      <c r="G33" s="257"/>
      <c r="H33" s="259"/>
      <c r="I33" s="21"/>
      <c r="J33" s="21"/>
      <c r="K33" s="21"/>
      <c r="L33" s="21"/>
    </row>
    <row r="34" spans="1:12" s="22" customFormat="1" x14ac:dyDescent="0.25">
      <c r="A34" s="91"/>
      <c r="B34" s="7"/>
      <c r="C34" s="7"/>
      <c r="D34" s="7"/>
      <c r="E34" s="13"/>
      <c r="F34" s="53"/>
      <c r="G34" s="257"/>
      <c r="H34" s="259"/>
      <c r="I34" s="21"/>
      <c r="J34" s="21"/>
      <c r="K34" s="21"/>
      <c r="L34" s="21"/>
    </row>
    <row r="35" spans="1:12" s="22" customFormat="1" ht="52.8" x14ac:dyDescent="0.25">
      <c r="A35" s="91" t="s">
        <v>290</v>
      </c>
      <c r="B35" s="91" t="s">
        <v>268</v>
      </c>
      <c r="C35" s="12" t="s">
        <v>9</v>
      </c>
      <c r="D35" s="43" t="s">
        <v>401</v>
      </c>
      <c r="E35" s="13" t="s">
        <v>193</v>
      </c>
      <c r="F35" s="221">
        <f>3000*4</f>
        <v>12000</v>
      </c>
      <c r="G35" s="257"/>
      <c r="H35" s="259"/>
      <c r="I35" s="21"/>
      <c r="J35" s="21"/>
      <c r="K35" s="21"/>
      <c r="L35" s="21"/>
    </row>
    <row r="36" spans="1:12" s="22" customFormat="1" x14ac:dyDescent="0.25">
      <c r="A36" s="23"/>
      <c r="B36" s="23"/>
      <c r="C36" s="23"/>
      <c r="D36" s="132"/>
      <c r="E36" s="132"/>
      <c r="F36" s="86"/>
      <c r="G36" s="159"/>
      <c r="H36" s="156"/>
      <c r="I36" s="21"/>
      <c r="J36" s="21"/>
      <c r="K36" s="21"/>
      <c r="L36" s="21"/>
    </row>
    <row r="37" spans="1:12" s="89" customFormat="1" ht="24.75" customHeight="1" x14ac:dyDescent="0.25">
      <c r="A37" s="153" t="s">
        <v>24</v>
      </c>
      <c r="B37" s="133"/>
      <c r="C37" s="133"/>
      <c r="D37" s="133"/>
      <c r="E37" s="133"/>
      <c r="F37" s="133"/>
      <c r="G37" s="234"/>
      <c r="H37" s="235"/>
    </row>
    <row r="38" spans="1:12" ht="18.600000000000001" customHeight="1" x14ac:dyDescent="0.25">
      <c r="A38" s="32"/>
      <c r="B38" s="33"/>
      <c r="C38" s="34" t="s">
        <v>25</v>
      </c>
      <c r="D38" s="134"/>
      <c r="E38" s="134"/>
      <c r="F38" s="134"/>
      <c r="G38" s="255"/>
      <c r="H38" s="256"/>
    </row>
    <row r="39" spans="1:12" x14ac:dyDescent="0.25">
      <c r="A39" s="7"/>
      <c r="B39" s="8"/>
      <c r="C39" s="9"/>
      <c r="D39" s="7"/>
      <c r="E39" s="7"/>
      <c r="F39" s="7"/>
      <c r="G39" s="91"/>
      <c r="H39" s="91"/>
    </row>
    <row r="40" spans="1:12" s="27" customFormat="1" ht="15.6" x14ac:dyDescent="0.25">
      <c r="A40" s="92" t="s">
        <v>291</v>
      </c>
      <c r="B40" s="109" t="s">
        <v>157</v>
      </c>
      <c r="C40" s="57" t="s">
        <v>270</v>
      </c>
      <c r="D40" s="43" t="s">
        <v>401</v>
      </c>
      <c r="E40" s="13" t="s">
        <v>193</v>
      </c>
      <c r="F40" s="113">
        <f>500*4</f>
        <v>2000</v>
      </c>
      <c r="G40" s="159"/>
      <c r="H40" s="156"/>
      <c r="I40" s="26"/>
      <c r="J40" s="26"/>
      <c r="K40" s="26"/>
      <c r="L40" s="26"/>
    </row>
    <row r="41" spans="1:12" s="22" customFormat="1" x14ac:dyDescent="0.25">
      <c r="A41" s="77"/>
      <c r="B41" s="76"/>
      <c r="C41" s="58"/>
      <c r="D41" s="59"/>
      <c r="E41" s="97"/>
      <c r="F41" s="114"/>
      <c r="G41" s="159"/>
      <c r="H41" s="156"/>
      <c r="I41" s="21"/>
      <c r="J41" s="21"/>
      <c r="K41" s="21"/>
      <c r="L41" s="21"/>
    </row>
    <row r="42" spans="1:12" s="22" customFormat="1" ht="39.6" x14ac:dyDescent="0.25">
      <c r="A42" s="104" t="s">
        <v>292</v>
      </c>
      <c r="B42" s="108" t="s">
        <v>507</v>
      </c>
      <c r="C42" s="222" t="s">
        <v>506</v>
      </c>
      <c r="D42" s="59" t="s">
        <v>401</v>
      </c>
      <c r="E42" s="97" t="s">
        <v>193</v>
      </c>
      <c r="F42" s="115">
        <v>500</v>
      </c>
      <c r="G42" s="159"/>
      <c r="H42" s="156"/>
      <c r="I42" s="21"/>
      <c r="J42" s="21"/>
      <c r="K42" s="21"/>
      <c r="L42" s="21"/>
    </row>
    <row r="43" spans="1:12" s="22" customFormat="1" x14ac:dyDescent="0.25">
      <c r="A43" s="77"/>
      <c r="B43" s="76"/>
      <c r="C43" s="58"/>
      <c r="D43" s="59"/>
      <c r="E43" s="97"/>
      <c r="F43" s="114"/>
      <c r="G43" s="159"/>
      <c r="H43" s="156"/>
      <c r="I43" s="21"/>
      <c r="J43" s="21"/>
      <c r="K43" s="21"/>
      <c r="L43" s="21"/>
    </row>
    <row r="44" spans="1:12" s="22" customFormat="1" ht="39.6" x14ac:dyDescent="0.25">
      <c r="A44" s="85" t="s">
        <v>293</v>
      </c>
      <c r="B44" s="108" t="s">
        <v>508</v>
      </c>
      <c r="C44" s="59" t="s">
        <v>509</v>
      </c>
      <c r="D44" s="59" t="s">
        <v>401</v>
      </c>
      <c r="E44" s="97" t="s">
        <v>279</v>
      </c>
      <c r="F44" s="114">
        <v>1000</v>
      </c>
      <c r="G44" s="159"/>
      <c r="H44" s="156"/>
      <c r="I44" s="21"/>
      <c r="J44" s="21"/>
      <c r="K44" s="21"/>
      <c r="L44" s="21"/>
    </row>
    <row r="45" spans="1:12" s="22" customFormat="1" x14ac:dyDescent="0.25">
      <c r="A45" s="28"/>
      <c r="B45" s="29"/>
      <c r="C45" s="29"/>
      <c r="D45" s="135"/>
      <c r="E45" s="136"/>
      <c r="F45" s="86"/>
      <c r="G45" s="159"/>
      <c r="H45" s="156"/>
      <c r="I45" s="21"/>
      <c r="J45" s="21"/>
      <c r="K45" s="21"/>
      <c r="L45" s="21"/>
    </row>
    <row r="46" spans="1:12" s="22" customFormat="1" x14ac:dyDescent="0.25">
      <c r="A46" s="28"/>
      <c r="B46" s="29"/>
      <c r="C46" s="29"/>
      <c r="D46" s="135"/>
      <c r="E46" s="136"/>
      <c r="F46" s="86"/>
      <c r="G46" s="159"/>
      <c r="H46" s="156"/>
      <c r="I46" s="21"/>
      <c r="J46" s="21"/>
      <c r="K46" s="21"/>
      <c r="L46" s="21"/>
    </row>
    <row r="47" spans="1:12" s="22" customFormat="1" x14ac:dyDescent="0.25">
      <c r="A47" s="28"/>
      <c r="B47" s="29"/>
      <c r="C47" s="29"/>
      <c r="D47" s="135"/>
      <c r="E47" s="136"/>
      <c r="F47" s="86"/>
      <c r="G47" s="159"/>
      <c r="H47" s="156"/>
      <c r="I47" s="21"/>
      <c r="J47" s="21"/>
      <c r="K47" s="21"/>
      <c r="L47" s="21"/>
    </row>
    <row r="48" spans="1:12" s="22" customFormat="1" x14ac:dyDescent="0.25">
      <c r="A48" s="28"/>
      <c r="B48" s="29"/>
      <c r="C48" s="29"/>
      <c r="D48" s="135"/>
      <c r="E48" s="136"/>
      <c r="F48" s="86"/>
      <c r="G48" s="159"/>
      <c r="H48" s="156"/>
      <c r="I48" s="21"/>
      <c r="J48" s="21"/>
      <c r="K48" s="21"/>
      <c r="L48" s="21"/>
    </row>
    <row r="49" spans="1:12" s="22" customFormat="1" x14ac:dyDescent="0.25">
      <c r="A49" s="28"/>
      <c r="B49" s="23"/>
      <c r="C49" s="23"/>
      <c r="D49" s="132"/>
      <c r="E49" s="132"/>
      <c r="F49" s="86"/>
      <c r="G49" s="159"/>
      <c r="H49" s="156"/>
      <c r="I49" s="21"/>
      <c r="J49" s="21"/>
      <c r="K49" s="21"/>
      <c r="L49" s="21"/>
    </row>
    <row r="50" spans="1:12" s="22" customFormat="1" x14ac:dyDescent="0.25">
      <c r="A50" s="28"/>
      <c r="B50" s="29"/>
      <c r="C50" s="29"/>
      <c r="D50" s="135"/>
      <c r="E50" s="136"/>
      <c r="F50" s="86"/>
      <c r="G50" s="159"/>
      <c r="H50" s="156"/>
      <c r="I50" s="21"/>
      <c r="J50" s="21"/>
      <c r="K50" s="21"/>
      <c r="L50" s="21"/>
    </row>
    <row r="51" spans="1:12" s="22" customFormat="1" x14ac:dyDescent="0.25">
      <c r="A51" s="28"/>
      <c r="B51" s="29"/>
      <c r="C51" s="29"/>
      <c r="D51" s="135"/>
      <c r="E51" s="136"/>
      <c r="F51" s="86"/>
      <c r="G51" s="159"/>
      <c r="H51" s="156"/>
      <c r="I51" s="21"/>
      <c r="J51" s="21"/>
      <c r="K51" s="21"/>
      <c r="L51" s="21"/>
    </row>
    <row r="52" spans="1:12" s="22" customFormat="1" x14ac:dyDescent="0.25">
      <c r="A52" s="28"/>
      <c r="B52" s="29"/>
      <c r="C52" s="29"/>
      <c r="D52" s="135"/>
      <c r="E52" s="136"/>
      <c r="F52" s="86"/>
      <c r="G52" s="159"/>
      <c r="H52" s="156"/>
      <c r="I52" s="21"/>
      <c r="J52" s="21"/>
      <c r="K52" s="21"/>
      <c r="L52" s="21"/>
    </row>
    <row r="53" spans="1:12" s="22" customFormat="1" x14ac:dyDescent="0.25">
      <c r="A53" s="28"/>
      <c r="B53" s="23"/>
      <c r="C53" s="23"/>
      <c r="D53" s="132"/>
      <c r="E53" s="132"/>
      <c r="F53" s="86"/>
      <c r="G53" s="159"/>
      <c r="H53" s="156"/>
      <c r="I53" s="21"/>
      <c r="J53" s="21"/>
      <c r="K53" s="21"/>
      <c r="L53" s="21"/>
    </row>
    <row r="54" spans="1:12" s="22" customFormat="1" x14ac:dyDescent="0.25">
      <c r="A54" s="28"/>
      <c r="B54" s="29"/>
      <c r="C54" s="29"/>
      <c r="D54" s="135"/>
      <c r="E54" s="136"/>
      <c r="F54" s="86"/>
      <c r="G54" s="159"/>
      <c r="H54" s="156"/>
      <c r="I54" s="21"/>
      <c r="J54" s="21"/>
      <c r="K54" s="21"/>
      <c r="L54" s="21"/>
    </row>
    <row r="55" spans="1:12" s="22" customFormat="1" x14ac:dyDescent="0.25">
      <c r="A55" s="28"/>
      <c r="B55" s="23"/>
      <c r="C55" s="23"/>
      <c r="D55" s="132"/>
      <c r="E55" s="132"/>
      <c r="F55" s="86"/>
      <c r="G55" s="159"/>
      <c r="H55" s="156"/>
      <c r="I55" s="21"/>
      <c r="J55" s="21"/>
      <c r="K55" s="21"/>
      <c r="L55" s="21"/>
    </row>
    <row r="56" spans="1:12" s="22" customFormat="1" x14ac:dyDescent="0.25">
      <c r="A56" s="28"/>
      <c r="B56" s="29"/>
      <c r="C56" s="29"/>
      <c r="D56" s="135"/>
      <c r="E56" s="136"/>
      <c r="F56" s="86"/>
      <c r="G56" s="159"/>
      <c r="H56" s="156"/>
      <c r="I56" s="21"/>
      <c r="J56" s="21"/>
      <c r="K56" s="21"/>
      <c r="L56" s="21"/>
    </row>
    <row r="57" spans="1:12" x14ac:dyDescent="0.25">
      <c r="A57" s="28"/>
      <c r="B57" s="7"/>
      <c r="C57" s="9"/>
      <c r="D57" s="7"/>
      <c r="E57" s="13"/>
      <c r="F57" s="67"/>
      <c r="G57" s="257"/>
      <c r="H57" s="259"/>
    </row>
    <row r="58" spans="1:12" s="22" customFormat="1" x14ac:dyDescent="0.25">
      <c r="A58" s="28"/>
      <c r="B58" s="29"/>
      <c r="C58" s="29"/>
      <c r="D58" s="135"/>
      <c r="E58" s="136"/>
      <c r="F58" s="86"/>
      <c r="G58" s="159"/>
      <c r="H58" s="156"/>
      <c r="I58" s="21"/>
      <c r="J58" s="21"/>
      <c r="K58" s="21"/>
      <c r="L58" s="21"/>
    </row>
    <row r="59" spans="1:12" s="22" customFormat="1" x14ac:dyDescent="0.25">
      <c r="A59" s="28"/>
      <c r="B59" s="23"/>
      <c r="C59" s="23"/>
      <c r="D59" s="132"/>
      <c r="E59" s="132"/>
      <c r="F59" s="86"/>
      <c r="G59" s="159"/>
      <c r="H59" s="156"/>
      <c r="I59" s="21"/>
      <c r="J59" s="21"/>
      <c r="K59" s="21"/>
      <c r="L59" s="21"/>
    </row>
    <row r="60" spans="1:12" s="22" customFormat="1" x14ac:dyDescent="0.25">
      <c r="A60" s="28"/>
      <c r="B60" s="29"/>
      <c r="C60" s="29"/>
      <c r="D60" s="135"/>
      <c r="E60" s="136"/>
      <c r="F60" s="86"/>
      <c r="G60" s="159"/>
      <c r="H60" s="156"/>
      <c r="I60" s="21"/>
      <c r="J60" s="21"/>
      <c r="K60" s="21"/>
      <c r="L60" s="21"/>
    </row>
    <row r="61" spans="1:12" s="22" customFormat="1" x14ac:dyDescent="0.25">
      <c r="A61" s="23"/>
      <c r="B61" s="23"/>
      <c r="C61" s="23"/>
      <c r="D61" s="132"/>
      <c r="E61" s="132"/>
      <c r="F61" s="86"/>
      <c r="G61" s="159"/>
      <c r="H61" s="156"/>
      <c r="I61" s="21"/>
      <c r="J61" s="21"/>
      <c r="K61" s="21"/>
      <c r="L61" s="21"/>
    </row>
    <row r="62" spans="1:12" s="27" customFormat="1" x14ac:dyDescent="0.25">
      <c r="A62" s="24"/>
      <c r="B62" s="25"/>
      <c r="C62" s="25"/>
      <c r="D62" s="150"/>
      <c r="E62" s="151"/>
      <c r="F62" s="87"/>
      <c r="G62" s="160"/>
      <c r="H62" s="157"/>
      <c r="I62" s="26"/>
      <c r="J62" s="26"/>
      <c r="K62" s="26"/>
      <c r="L62" s="26"/>
    </row>
    <row r="63" spans="1:12" s="22" customFormat="1" x14ac:dyDescent="0.25">
      <c r="A63" s="23"/>
      <c r="B63" s="23"/>
      <c r="C63" s="23"/>
      <c r="D63" s="132"/>
      <c r="E63" s="132"/>
      <c r="F63" s="86"/>
      <c r="G63" s="159"/>
      <c r="H63" s="156"/>
      <c r="I63" s="21"/>
      <c r="J63" s="21"/>
      <c r="K63" s="21"/>
      <c r="L63" s="21"/>
    </row>
    <row r="64" spans="1:12" s="22" customFormat="1" x14ac:dyDescent="0.25">
      <c r="A64" s="28"/>
      <c r="B64" s="29"/>
      <c r="C64" s="29"/>
      <c r="D64" s="135"/>
      <c r="E64" s="136"/>
      <c r="F64" s="86"/>
      <c r="G64" s="159"/>
      <c r="H64" s="156"/>
      <c r="I64" s="21"/>
      <c r="J64" s="21"/>
      <c r="K64" s="21"/>
      <c r="L64" s="21"/>
    </row>
    <row r="65" spans="1:12" s="22" customFormat="1" x14ac:dyDescent="0.25">
      <c r="A65" s="23"/>
      <c r="B65" s="23"/>
      <c r="C65" s="23"/>
      <c r="D65" s="132"/>
      <c r="E65" s="132"/>
      <c r="F65" s="86"/>
      <c r="G65" s="159"/>
      <c r="H65" s="156" t="str">
        <f t="shared" ref="H65:H73" si="0">IF(G65="","",F65*G65)</f>
        <v/>
      </c>
      <c r="I65" s="21"/>
      <c r="J65" s="21"/>
      <c r="K65" s="21"/>
      <c r="L65" s="21"/>
    </row>
    <row r="66" spans="1:12" s="22" customFormat="1" x14ac:dyDescent="0.25">
      <c r="A66" s="28"/>
      <c r="B66" s="29"/>
      <c r="C66" s="29"/>
      <c r="D66" s="135"/>
      <c r="E66" s="136"/>
      <c r="F66" s="86"/>
      <c r="G66" s="159"/>
      <c r="H66" s="156"/>
      <c r="I66" s="21"/>
      <c r="J66" s="21"/>
      <c r="K66" s="21"/>
      <c r="L66" s="21"/>
    </row>
    <row r="67" spans="1:12" s="22" customFormat="1" x14ac:dyDescent="0.25">
      <c r="A67" s="23"/>
      <c r="B67" s="23"/>
      <c r="C67" s="23"/>
      <c r="D67" s="132"/>
      <c r="E67" s="132"/>
      <c r="F67" s="86"/>
      <c r="G67" s="159"/>
      <c r="H67" s="156"/>
      <c r="I67" s="21"/>
      <c r="J67" s="21"/>
      <c r="K67" s="21"/>
      <c r="L67" s="21"/>
    </row>
    <row r="68" spans="1:12" s="22" customFormat="1" x14ac:dyDescent="0.25">
      <c r="A68" s="28"/>
      <c r="B68" s="29"/>
      <c r="C68" s="29"/>
      <c r="D68" s="135"/>
      <c r="E68" s="136"/>
      <c r="F68" s="86"/>
      <c r="G68" s="159"/>
      <c r="H68" s="156"/>
      <c r="I68" s="21"/>
      <c r="J68" s="21"/>
      <c r="K68" s="21"/>
      <c r="L68" s="21"/>
    </row>
    <row r="69" spans="1:12" s="22" customFormat="1" x14ac:dyDescent="0.25">
      <c r="A69" s="23"/>
      <c r="B69" s="23"/>
      <c r="C69" s="23"/>
      <c r="D69" s="132"/>
      <c r="E69" s="132"/>
      <c r="F69" s="86"/>
      <c r="G69" s="159"/>
      <c r="H69" s="156"/>
      <c r="I69" s="21"/>
      <c r="J69" s="21"/>
      <c r="K69" s="21"/>
      <c r="L69" s="21"/>
    </row>
    <row r="70" spans="1:12" s="27" customFormat="1" x14ac:dyDescent="0.25">
      <c r="A70" s="24"/>
      <c r="B70" s="25"/>
      <c r="C70" s="25"/>
      <c r="D70" s="150"/>
      <c r="E70" s="151"/>
      <c r="F70" s="87"/>
      <c r="G70" s="160"/>
      <c r="H70" s="157" t="str">
        <f t="shared" si="0"/>
        <v/>
      </c>
      <c r="I70" s="26"/>
      <c r="J70" s="26"/>
      <c r="K70" s="26"/>
      <c r="L70" s="26"/>
    </row>
    <row r="71" spans="1:12" s="22" customFormat="1" x14ac:dyDescent="0.25">
      <c r="A71" s="23"/>
      <c r="B71" s="23"/>
      <c r="C71" s="23"/>
      <c r="D71" s="132"/>
      <c r="E71" s="132"/>
      <c r="F71" s="86"/>
      <c r="G71" s="159"/>
      <c r="H71" s="156" t="str">
        <f t="shared" si="0"/>
        <v/>
      </c>
      <c r="I71" s="21"/>
      <c r="J71" s="21"/>
      <c r="K71" s="21"/>
      <c r="L71" s="21"/>
    </row>
    <row r="72" spans="1:12" s="27" customFormat="1" x14ac:dyDescent="0.25">
      <c r="A72" s="24"/>
      <c r="B72" s="25"/>
      <c r="C72" s="25"/>
      <c r="D72" s="150"/>
      <c r="E72" s="151"/>
      <c r="F72" s="87"/>
      <c r="G72" s="160"/>
      <c r="H72" s="157" t="str">
        <f t="shared" si="0"/>
        <v/>
      </c>
      <c r="I72" s="26"/>
      <c r="J72" s="26"/>
      <c r="K72" s="26"/>
      <c r="L72" s="26"/>
    </row>
    <row r="73" spans="1:12" s="22" customFormat="1" x14ac:dyDescent="0.25">
      <c r="A73" s="23"/>
      <c r="B73" s="23"/>
      <c r="C73" s="23"/>
      <c r="D73" s="132"/>
      <c r="E73" s="132"/>
      <c r="F73" s="86"/>
      <c r="G73" s="159"/>
      <c r="H73" s="156" t="str">
        <f t="shared" si="0"/>
        <v/>
      </c>
      <c r="I73" s="21"/>
      <c r="J73" s="21"/>
      <c r="K73" s="21"/>
      <c r="L73" s="21"/>
    </row>
    <row r="74" spans="1:12" s="22" customFormat="1" x14ac:dyDescent="0.25">
      <c r="A74" s="28"/>
      <c r="B74" s="29"/>
      <c r="C74" s="29"/>
      <c r="D74" s="135"/>
      <c r="E74" s="136"/>
      <c r="F74" s="86"/>
      <c r="G74" s="159"/>
      <c r="H74" s="156"/>
      <c r="I74" s="21"/>
      <c r="J74" s="21"/>
      <c r="K74" s="21"/>
      <c r="L74" s="21"/>
    </row>
    <row r="75" spans="1:12" s="22" customFormat="1" x14ac:dyDescent="0.25">
      <c r="A75" s="28"/>
      <c r="B75" s="29"/>
      <c r="C75" s="29"/>
      <c r="D75" s="135"/>
      <c r="E75" s="136"/>
      <c r="F75" s="86"/>
      <c r="G75" s="159"/>
      <c r="H75" s="156"/>
      <c r="I75" s="21"/>
      <c r="J75" s="21"/>
      <c r="K75" s="21"/>
      <c r="L75" s="21"/>
    </row>
    <row r="76" spans="1:12" s="22" customFormat="1" x14ac:dyDescent="0.25">
      <c r="A76" s="28"/>
      <c r="B76" s="29"/>
      <c r="C76" s="29"/>
      <c r="D76" s="135"/>
      <c r="E76" s="136"/>
      <c r="F76" s="86"/>
      <c r="G76" s="159"/>
      <c r="H76" s="156"/>
      <c r="I76" s="21"/>
      <c r="J76" s="21"/>
      <c r="K76" s="21"/>
      <c r="L76" s="21"/>
    </row>
    <row r="77" spans="1:12" s="22" customFormat="1" x14ac:dyDescent="0.25">
      <c r="A77" s="28"/>
      <c r="B77" s="29"/>
      <c r="C77" s="29"/>
      <c r="D77" s="135"/>
      <c r="E77" s="136"/>
      <c r="F77" s="86"/>
      <c r="G77" s="159"/>
      <c r="H77" s="156"/>
      <c r="I77" s="21"/>
      <c r="J77" s="21"/>
      <c r="K77" s="21"/>
      <c r="L77" s="21"/>
    </row>
    <row r="78" spans="1:12" s="22" customFormat="1" x14ac:dyDescent="0.25">
      <c r="A78" s="28"/>
      <c r="B78" s="29"/>
      <c r="C78" s="29"/>
      <c r="D78" s="135"/>
      <c r="E78" s="136"/>
      <c r="F78" s="86"/>
      <c r="G78" s="159"/>
      <c r="H78" s="156"/>
      <c r="I78" s="21"/>
      <c r="J78" s="21"/>
      <c r="K78" s="21"/>
      <c r="L78" s="21"/>
    </row>
    <row r="79" spans="1:12" s="22" customFormat="1" x14ac:dyDescent="0.25">
      <c r="A79" s="28"/>
      <c r="B79" s="29"/>
      <c r="C79" s="29"/>
      <c r="D79" s="135"/>
      <c r="E79" s="136"/>
      <c r="F79" s="86"/>
      <c r="G79" s="159"/>
      <c r="H79" s="156"/>
      <c r="I79" s="21"/>
      <c r="J79" s="21"/>
      <c r="K79" s="21"/>
      <c r="L79" s="21"/>
    </row>
    <row r="80" spans="1:12" s="22" customFormat="1" x14ac:dyDescent="0.25">
      <c r="A80" s="28"/>
      <c r="B80" s="29"/>
      <c r="C80" s="29"/>
      <c r="D80" s="135"/>
      <c r="E80" s="136"/>
      <c r="F80" s="86"/>
      <c r="G80" s="159"/>
      <c r="H80" s="156"/>
      <c r="I80" s="21"/>
      <c r="J80" s="21"/>
      <c r="K80" s="21"/>
      <c r="L80" s="21"/>
    </row>
    <row r="81" spans="1:12" s="22" customFormat="1" x14ac:dyDescent="0.25">
      <c r="A81" s="28"/>
      <c r="B81" s="29"/>
      <c r="C81" s="29"/>
      <c r="D81" s="135"/>
      <c r="E81" s="136"/>
      <c r="F81" s="86"/>
      <c r="G81" s="159"/>
      <c r="H81" s="156"/>
      <c r="I81" s="21"/>
      <c r="J81" s="21"/>
      <c r="K81" s="21"/>
      <c r="L81" s="21"/>
    </row>
    <row r="82" spans="1:12" s="22" customFormat="1" x14ac:dyDescent="0.25">
      <c r="A82" s="28"/>
      <c r="B82" s="29"/>
      <c r="C82" s="29"/>
      <c r="D82" s="135"/>
      <c r="E82" s="136"/>
      <c r="F82" s="86"/>
      <c r="G82" s="159"/>
      <c r="H82" s="156"/>
      <c r="I82" s="21"/>
      <c r="J82" s="21"/>
      <c r="K82" s="21"/>
      <c r="L82" s="21"/>
    </row>
    <row r="83" spans="1:12" s="22" customFormat="1" ht="13.95" customHeight="1" x14ac:dyDescent="0.25">
      <c r="A83" s="23"/>
      <c r="B83" s="23"/>
      <c r="C83" s="23"/>
      <c r="D83" s="132"/>
      <c r="E83" s="132"/>
      <c r="F83" s="86"/>
      <c r="G83" s="159"/>
      <c r="H83" s="156"/>
      <c r="I83" s="21"/>
      <c r="J83" s="21"/>
      <c r="K83" s="21"/>
      <c r="L83" s="21"/>
    </row>
    <row r="84" spans="1:12" s="22" customFormat="1" x14ac:dyDescent="0.25">
      <c r="A84" s="28"/>
      <c r="B84" s="29"/>
      <c r="C84" s="29"/>
      <c r="D84" s="135"/>
      <c r="E84" s="136"/>
      <c r="F84" s="86"/>
      <c r="G84" s="159"/>
      <c r="H84" s="156"/>
      <c r="I84" s="21"/>
      <c r="J84" s="21"/>
      <c r="K84" s="21"/>
      <c r="L84" s="21"/>
    </row>
    <row r="85" spans="1:12" s="22" customFormat="1" x14ac:dyDescent="0.25">
      <c r="A85" s="28"/>
      <c r="B85" s="29"/>
      <c r="C85" s="29"/>
      <c r="D85" s="135"/>
      <c r="E85" s="136"/>
      <c r="F85" s="86"/>
      <c r="G85" s="159"/>
      <c r="H85" s="156"/>
      <c r="I85" s="21"/>
      <c r="J85" s="21"/>
      <c r="K85" s="21"/>
      <c r="L85" s="21"/>
    </row>
    <row r="86" spans="1:12" s="22" customFormat="1" ht="6" customHeight="1" x14ac:dyDescent="0.25">
      <c r="A86" s="28"/>
      <c r="B86" s="29"/>
      <c r="C86" s="29"/>
      <c r="D86" s="135"/>
      <c r="E86" s="136"/>
      <c r="F86" s="86"/>
      <c r="G86" s="159"/>
      <c r="H86" s="156"/>
      <c r="I86" s="21"/>
      <c r="J86" s="21"/>
      <c r="K86" s="21"/>
      <c r="L86" s="21"/>
    </row>
    <row r="87" spans="1:12" s="89" customFormat="1" ht="25.2" customHeight="1" x14ac:dyDescent="0.25">
      <c r="A87" s="131" t="s">
        <v>138</v>
      </c>
      <c r="B87" s="130"/>
      <c r="C87" s="130"/>
      <c r="D87" s="130"/>
      <c r="E87" s="130"/>
      <c r="F87" s="130"/>
      <c r="G87" s="243"/>
      <c r="H87" s="242"/>
    </row>
  </sheetData>
  <mergeCells count="1">
    <mergeCell ref="A1:H1"/>
  </mergeCells>
  <pageMargins left="0.70866141732283472" right="0.11811023622047245" top="0.74803149606299213" bottom="0.74803149606299213" header="0.31496062992125984" footer="0.31496062992125984"/>
  <pageSetup paperSize="9" scale="70" orientation="portrait" r:id="rId1"/>
  <rowBreaks count="1" manualBreakCount="1">
    <brk id="37"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7"/>
  <sheetViews>
    <sheetView view="pageBreakPreview" zoomScaleNormal="100" zoomScaleSheetLayoutView="100" workbookViewId="0">
      <selection activeCell="J2" sqref="J2"/>
    </sheetView>
  </sheetViews>
  <sheetFormatPr defaultColWidth="8.77734375" defaultRowHeight="13.2" x14ac:dyDescent="0.25"/>
  <cols>
    <col min="1" max="1" width="8.77734375" style="1" customWidth="1"/>
    <col min="2" max="2" width="10.77734375" style="1" customWidth="1"/>
    <col min="3" max="3" width="38.6640625" style="1" customWidth="1"/>
    <col min="4" max="4" width="4.33203125" style="1" customWidth="1"/>
    <col min="5" max="5" width="7.77734375" style="1" customWidth="1"/>
    <col min="6" max="6" width="13.109375" style="1" customWidth="1"/>
    <col min="7" max="7" width="15.109375" style="244" customWidth="1"/>
    <col min="8" max="8" width="16.77734375" style="244" customWidth="1"/>
    <col min="9" max="16384" width="8.77734375" style="1"/>
  </cols>
  <sheetData>
    <row r="1" spans="1:12" ht="76.2" customHeight="1" x14ac:dyDescent="0.25">
      <c r="A1" s="320" t="str">
        <f>PnGs!A1</f>
        <v xml:space="preserve">CONTRACT NO. :  017/MKLM/2025/2026
UPGRADING OF 2.16KM STORMWATER IN GOEDEHOOP                                                                                                                                                                                                                                                                                                                                                                                                                                                                                                      MOSES KOTANE LOCAL MUNICIPALITY                                                                                      </v>
      </c>
      <c r="B1" s="321"/>
      <c r="C1" s="321"/>
      <c r="D1" s="321"/>
      <c r="E1" s="321"/>
      <c r="F1" s="321"/>
      <c r="G1" s="321"/>
      <c r="H1" s="322"/>
    </row>
    <row r="2" spans="1:12" ht="30" customHeight="1" x14ac:dyDescent="0.25">
      <c r="A2" s="204" t="s">
        <v>12</v>
      </c>
      <c r="B2" s="205" t="s">
        <v>13</v>
      </c>
      <c r="C2" s="206" t="s">
        <v>14</v>
      </c>
      <c r="D2" s="206" t="s">
        <v>11</v>
      </c>
      <c r="E2" s="206" t="s">
        <v>15</v>
      </c>
      <c r="F2" s="206" t="s">
        <v>16</v>
      </c>
      <c r="G2" s="207" t="s">
        <v>17</v>
      </c>
      <c r="H2" s="208" t="s">
        <v>18</v>
      </c>
    </row>
    <row r="3" spans="1:12" ht="29.25" customHeight="1" x14ac:dyDescent="0.25">
      <c r="A3" s="209"/>
      <c r="B3" s="42" t="s">
        <v>294</v>
      </c>
      <c r="C3" s="103" t="s">
        <v>373</v>
      </c>
      <c r="D3" s="66"/>
      <c r="E3" s="65"/>
      <c r="F3" s="41"/>
      <c r="G3" s="261"/>
      <c r="H3" s="262"/>
    </row>
    <row r="4" spans="1:12" s="22" customFormat="1" x14ac:dyDescent="0.25">
      <c r="A4" s="94" t="s">
        <v>347</v>
      </c>
      <c r="B4" s="42"/>
      <c r="C4" s="42" t="s">
        <v>295</v>
      </c>
      <c r="D4" s="7"/>
      <c r="E4" s="18"/>
      <c r="F4" s="86"/>
      <c r="G4" s="159"/>
      <c r="H4" s="156" t="str">
        <f t="shared" ref="H4:H6" si="0">IF(G4="","",F4*G4)</f>
        <v/>
      </c>
      <c r="I4" s="21"/>
      <c r="J4" s="21"/>
      <c r="K4" s="21"/>
      <c r="L4" s="21"/>
    </row>
    <row r="5" spans="1:12" s="27" customFormat="1" ht="26.4" x14ac:dyDescent="0.25">
      <c r="A5" s="95" t="s">
        <v>348</v>
      </c>
      <c r="B5" s="43" t="s">
        <v>296</v>
      </c>
      <c r="C5" s="42" t="s">
        <v>297</v>
      </c>
      <c r="D5" s="48"/>
      <c r="E5" s="18"/>
      <c r="F5" s="87"/>
      <c r="G5" s="160"/>
      <c r="H5" s="157" t="str">
        <f t="shared" si="0"/>
        <v/>
      </c>
      <c r="I5" s="26"/>
      <c r="J5" s="26"/>
      <c r="K5" s="26"/>
      <c r="L5" s="26"/>
    </row>
    <row r="6" spans="1:12" s="22" customFormat="1" x14ac:dyDescent="0.25">
      <c r="A6" s="70"/>
      <c r="B6" s="43"/>
      <c r="C6" s="42"/>
      <c r="D6" s="48"/>
      <c r="E6" s="18"/>
      <c r="F6" s="88"/>
      <c r="G6" s="159"/>
      <c r="H6" s="156" t="str">
        <f t="shared" si="0"/>
        <v/>
      </c>
      <c r="I6" s="21"/>
      <c r="J6" s="21"/>
      <c r="K6" s="21"/>
      <c r="L6" s="21"/>
    </row>
    <row r="7" spans="1:12" s="22" customFormat="1" ht="82.95" customHeight="1" x14ac:dyDescent="0.25">
      <c r="A7" s="78" t="s">
        <v>349</v>
      </c>
      <c r="B7" s="43"/>
      <c r="C7" s="73" t="s">
        <v>298</v>
      </c>
      <c r="D7" s="18" t="s">
        <v>401</v>
      </c>
      <c r="E7" s="13" t="s">
        <v>367</v>
      </c>
      <c r="F7" s="90">
        <v>300</v>
      </c>
      <c r="G7" s="159"/>
      <c r="H7" s="156"/>
      <c r="I7" s="21"/>
      <c r="J7" s="21"/>
      <c r="K7" s="21"/>
      <c r="L7" s="21"/>
    </row>
    <row r="8" spans="1:12" s="22" customFormat="1" x14ac:dyDescent="0.25">
      <c r="A8" s="78"/>
      <c r="B8" s="43"/>
      <c r="C8" s="73"/>
      <c r="D8" s="18"/>
      <c r="E8" s="18"/>
      <c r="F8" s="90"/>
      <c r="G8" s="159"/>
      <c r="H8" s="156"/>
      <c r="I8" s="21"/>
      <c r="J8" s="21"/>
      <c r="K8" s="21"/>
      <c r="L8" s="21"/>
    </row>
    <row r="9" spans="1:12" s="22" customFormat="1" x14ac:dyDescent="0.25">
      <c r="A9" s="78" t="s">
        <v>361</v>
      </c>
      <c r="B9" s="43"/>
      <c r="C9" s="73" t="s">
        <v>366</v>
      </c>
      <c r="D9" s="18"/>
      <c r="E9" s="18"/>
      <c r="F9" s="90"/>
      <c r="G9" s="159"/>
      <c r="H9" s="156"/>
      <c r="I9" s="21"/>
      <c r="J9" s="21"/>
      <c r="K9" s="21"/>
      <c r="L9" s="21"/>
    </row>
    <row r="10" spans="1:12" s="22" customFormat="1" x14ac:dyDescent="0.25">
      <c r="A10" s="78"/>
      <c r="B10" s="43"/>
      <c r="C10" s="73"/>
      <c r="D10" s="18"/>
      <c r="E10" s="18"/>
      <c r="F10" s="90"/>
      <c r="G10" s="159"/>
      <c r="H10" s="156"/>
      <c r="I10" s="21"/>
      <c r="J10" s="21"/>
      <c r="K10" s="21"/>
      <c r="L10" s="21"/>
    </row>
    <row r="11" spans="1:12" s="22" customFormat="1" ht="26.4" x14ac:dyDescent="0.25">
      <c r="A11" s="78" t="s">
        <v>383</v>
      </c>
      <c r="B11" s="7"/>
      <c r="C11" s="73" t="s">
        <v>299</v>
      </c>
      <c r="D11" s="18" t="s">
        <v>401</v>
      </c>
      <c r="E11" s="13" t="s">
        <v>367</v>
      </c>
      <c r="F11" s="90">
        <v>176</v>
      </c>
      <c r="G11" s="159"/>
      <c r="H11" s="156"/>
      <c r="I11" s="21"/>
      <c r="J11" s="21"/>
      <c r="K11" s="21"/>
      <c r="L11" s="21"/>
    </row>
    <row r="12" spans="1:12" s="22" customFormat="1" x14ac:dyDescent="0.25">
      <c r="A12" s="78"/>
      <c r="B12" s="7"/>
      <c r="C12" s="73"/>
      <c r="D12" s="18"/>
      <c r="E12" s="18"/>
      <c r="F12" s="90"/>
      <c r="G12" s="159"/>
      <c r="H12" s="156"/>
      <c r="I12" s="21"/>
      <c r="J12" s="21"/>
      <c r="K12" s="21"/>
      <c r="L12" s="21"/>
    </row>
    <row r="13" spans="1:12" s="22" customFormat="1" ht="48.6" customHeight="1" x14ac:dyDescent="0.25">
      <c r="A13" s="78" t="s">
        <v>384</v>
      </c>
      <c r="B13" s="7"/>
      <c r="C13" s="73" t="s">
        <v>300</v>
      </c>
      <c r="D13" s="18" t="s">
        <v>401</v>
      </c>
      <c r="E13" s="13" t="s">
        <v>367</v>
      </c>
      <c r="F13" s="90">
        <v>125</v>
      </c>
      <c r="G13" s="159"/>
      <c r="H13" s="156"/>
      <c r="I13" s="21"/>
      <c r="J13" s="21"/>
      <c r="K13" s="21"/>
      <c r="L13" s="21"/>
    </row>
    <row r="14" spans="1:12" s="22" customFormat="1" x14ac:dyDescent="0.25">
      <c r="A14" s="78"/>
      <c r="B14" s="7"/>
      <c r="C14" s="73"/>
      <c r="D14" s="18"/>
      <c r="E14" s="18"/>
      <c r="F14" s="90"/>
      <c r="G14" s="159"/>
      <c r="H14" s="156"/>
      <c r="I14" s="21"/>
      <c r="J14" s="21"/>
      <c r="K14" s="21"/>
      <c r="L14" s="21"/>
    </row>
    <row r="15" spans="1:12" s="22" customFormat="1" ht="52.8" x14ac:dyDescent="0.25">
      <c r="A15" s="78" t="s">
        <v>385</v>
      </c>
      <c r="B15" s="7"/>
      <c r="C15" s="73" t="s">
        <v>301</v>
      </c>
      <c r="D15" s="18" t="s">
        <v>401</v>
      </c>
      <c r="E15" s="13" t="s">
        <v>367</v>
      </c>
      <c r="F15" s="90">
        <v>200</v>
      </c>
      <c r="G15" s="159"/>
      <c r="H15" s="156"/>
      <c r="I15" s="21"/>
      <c r="J15" s="21"/>
      <c r="K15" s="21"/>
      <c r="L15" s="21"/>
    </row>
    <row r="16" spans="1:12" s="22" customFormat="1" x14ac:dyDescent="0.25">
      <c r="A16" s="78"/>
      <c r="B16" s="7"/>
      <c r="C16" s="73"/>
      <c r="D16" s="18"/>
      <c r="E16" s="18"/>
      <c r="F16" s="90"/>
      <c r="G16" s="159"/>
      <c r="H16" s="156"/>
      <c r="I16" s="21"/>
      <c r="J16" s="21"/>
      <c r="K16" s="21"/>
      <c r="L16" s="21"/>
    </row>
    <row r="17" spans="1:12" s="27" customFormat="1" ht="31.2" customHeight="1" x14ac:dyDescent="0.25">
      <c r="A17" s="78" t="s">
        <v>376</v>
      </c>
      <c r="B17" s="43"/>
      <c r="C17" s="74" t="s">
        <v>302</v>
      </c>
      <c r="D17" s="18"/>
      <c r="E17" s="18"/>
      <c r="F17" s="90"/>
      <c r="G17" s="160"/>
      <c r="H17" s="157"/>
      <c r="I17" s="26"/>
      <c r="J17" s="26"/>
      <c r="K17" s="26"/>
      <c r="L17" s="26"/>
    </row>
    <row r="18" spans="1:12" s="27" customFormat="1" x14ac:dyDescent="0.25">
      <c r="A18" s="210"/>
      <c r="B18" s="43"/>
      <c r="C18" s="74"/>
      <c r="D18" s="18"/>
      <c r="E18" s="18"/>
      <c r="F18" s="90"/>
      <c r="G18" s="160"/>
      <c r="H18" s="157"/>
      <c r="I18" s="26"/>
      <c r="J18" s="26"/>
      <c r="K18" s="26"/>
      <c r="L18" s="26"/>
    </row>
    <row r="19" spans="1:12" s="22" customFormat="1" ht="15.6" x14ac:dyDescent="0.25">
      <c r="A19" s="57" t="s">
        <v>381</v>
      </c>
      <c r="B19" s="43"/>
      <c r="C19" s="74" t="s">
        <v>303</v>
      </c>
      <c r="D19" s="152" t="s">
        <v>401</v>
      </c>
      <c r="E19" s="13" t="s">
        <v>367</v>
      </c>
      <c r="F19" s="90">
        <v>20</v>
      </c>
      <c r="G19" s="159"/>
      <c r="H19" s="156"/>
      <c r="I19" s="21"/>
      <c r="J19" s="21"/>
      <c r="K19" s="21"/>
      <c r="L19" s="21"/>
    </row>
    <row r="20" spans="1:12" s="22" customFormat="1" x14ac:dyDescent="0.25">
      <c r="A20" s="57"/>
      <c r="B20" s="43"/>
      <c r="C20" s="74"/>
      <c r="D20" s="152"/>
      <c r="E20" s="152"/>
      <c r="F20" s="90"/>
      <c r="G20" s="159"/>
      <c r="H20" s="156"/>
      <c r="I20" s="21"/>
      <c r="J20" s="21"/>
      <c r="K20" s="21"/>
      <c r="L20" s="21"/>
    </row>
    <row r="21" spans="1:12" s="22" customFormat="1" ht="15.6" x14ac:dyDescent="0.25">
      <c r="A21" s="93" t="s">
        <v>382</v>
      </c>
      <c r="B21" s="43"/>
      <c r="C21" s="74" t="s">
        <v>304</v>
      </c>
      <c r="D21" s="152"/>
      <c r="E21" s="13" t="s">
        <v>367</v>
      </c>
      <c r="F21" s="90">
        <v>20</v>
      </c>
      <c r="G21" s="159"/>
      <c r="H21" s="156"/>
      <c r="I21" s="21"/>
      <c r="J21" s="21"/>
      <c r="K21" s="21"/>
      <c r="L21" s="21"/>
    </row>
    <row r="22" spans="1:12" s="22" customFormat="1" x14ac:dyDescent="0.25">
      <c r="A22" s="68"/>
      <c r="B22" s="43"/>
      <c r="C22" s="74"/>
      <c r="D22" s="152"/>
      <c r="E22" s="152"/>
      <c r="F22" s="90"/>
      <c r="G22" s="159"/>
      <c r="H22" s="156"/>
      <c r="I22" s="21"/>
      <c r="J22" s="21"/>
      <c r="K22" s="21"/>
      <c r="L22" s="21"/>
    </row>
    <row r="23" spans="1:12" s="22" customFormat="1" x14ac:dyDescent="0.25">
      <c r="A23" s="57"/>
      <c r="B23" s="43"/>
      <c r="C23" s="75" t="s">
        <v>375</v>
      </c>
      <c r="D23" s="7"/>
      <c r="E23" s="7"/>
      <c r="F23" s="90"/>
      <c r="G23" s="159"/>
      <c r="H23" s="156"/>
      <c r="I23" s="21"/>
      <c r="J23" s="21"/>
      <c r="K23" s="21"/>
      <c r="L23" s="21"/>
    </row>
    <row r="24" spans="1:12" s="22" customFormat="1" x14ac:dyDescent="0.25">
      <c r="A24" s="95"/>
      <c r="B24" s="43"/>
      <c r="C24" s="75"/>
      <c r="D24" s="7"/>
      <c r="E24" s="7"/>
      <c r="F24" s="90"/>
      <c r="G24" s="159"/>
      <c r="H24" s="156"/>
      <c r="I24" s="21"/>
      <c r="J24" s="21"/>
      <c r="K24" s="21"/>
      <c r="L24" s="21"/>
    </row>
    <row r="25" spans="1:12" s="22" customFormat="1" ht="26.4" x14ac:dyDescent="0.25">
      <c r="A25" s="95" t="s">
        <v>377</v>
      </c>
      <c r="B25" s="7" t="s">
        <v>305</v>
      </c>
      <c r="C25" s="9" t="s">
        <v>306</v>
      </c>
      <c r="D25" s="7"/>
      <c r="E25" s="7"/>
      <c r="F25" s="18"/>
      <c r="G25" s="159"/>
      <c r="H25" s="156"/>
      <c r="I25" s="21"/>
      <c r="J25" s="21"/>
      <c r="K25" s="21"/>
      <c r="L25" s="21"/>
    </row>
    <row r="26" spans="1:12" s="22" customFormat="1" ht="16.95" customHeight="1" x14ac:dyDescent="0.25">
      <c r="A26" s="78"/>
      <c r="B26" s="7"/>
      <c r="C26" s="9"/>
      <c r="D26" s="7"/>
      <c r="E26" s="7"/>
      <c r="F26" s="18"/>
      <c r="G26" s="159"/>
      <c r="H26" s="156"/>
      <c r="I26" s="21"/>
      <c r="J26" s="21"/>
      <c r="K26" s="21"/>
      <c r="L26" s="21"/>
    </row>
    <row r="27" spans="1:12" s="22" customFormat="1" x14ac:dyDescent="0.25">
      <c r="A27" s="78" t="s">
        <v>379</v>
      </c>
      <c r="B27" s="7"/>
      <c r="C27" s="7" t="s">
        <v>517</v>
      </c>
      <c r="D27" s="18"/>
      <c r="E27" s="18" t="s">
        <v>307</v>
      </c>
      <c r="F27" s="90">
        <v>50</v>
      </c>
      <c r="G27" s="159"/>
      <c r="H27" s="156"/>
      <c r="I27" s="21"/>
      <c r="J27" s="21"/>
      <c r="K27" s="21"/>
      <c r="L27" s="21"/>
    </row>
    <row r="28" spans="1:12" s="22" customFormat="1" x14ac:dyDescent="0.25">
      <c r="A28" s="78"/>
      <c r="B28" s="7"/>
      <c r="C28" s="7"/>
      <c r="D28" s="18"/>
      <c r="E28" s="18"/>
      <c r="F28" s="90"/>
      <c r="G28" s="159"/>
      <c r="H28" s="156"/>
      <c r="I28" s="21"/>
      <c r="J28" s="21"/>
      <c r="K28" s="21"/>
      <c r="L28" s="21"/>
    </row>
    <row r="29" spans="1:12" s="22" customFormat="1" x14ac:dyDescent="0.25">
      <c r="A29" s="78" t="s">
        <v>380</v>
      </c>
      <c r="B29" s="7"/>
      <c r="C29" s="7" t="s">
        <v>503</v>
      </c>
      <c r="D29" s="18"/>
      <c r="E29" s="18" t="s">
        <v>307</v>
      </c>
      <c r="F29" s="90">
        <f>43</f>
        <v>43</v>
      </c>
      <c r="G29" s="159"/>
      <c r="H29" s="156" t="str">
        <f>H31</f>
        <v>Rate only</v>
      </c>
      <c r="I29" s="21"/>
      <c r="J29" s="21"/>
      <c r="K29" s="21"/>
      <c r="L29" s="21"/>
    </row>
    <row r="30" spans="1:12" s="22" customFormat="1" x14ac:dyDescent="0.25">
      <c r="A30" s="78"/>
      <c r="B30" s="7"/>
      <c r="C30" s="7"/>
      <c r="D30" s="18"/>
      <c r="E30" s="18"/>
      <c r="F30" s="18"/>
      <c r="G30" s="159"/>
      <c r="H30" s="156"/>
      <c r="I30" s="21"/>
      <c r="J30" s="21"/>
      <c r="K30" s="21"/>
      <c r="L30" s="21"/>
    </row>
    <row r="31" spans="1:12" s="22" customFormat="1" ht="26.4" x14ac:dyDescent="0.25">
      <c r="A31" s="93" t="s">
        <v>378</v>
      </c>
      <c r="B31" s="43" t="s">
        <v>308</v>
      </c>
      <c r="C31" s="7" t="s">
        <v>309</v>
      </c>
      <c r="D31" s="7" t="s">
        <v>401</v>
      </c>
      <c r="E31" s="97" t="s">
        <v>193</v>
      </c>
      <c r="F31" s="170">
        <v>30</v>
      </c>
      <c r="G31" s="159"/>
      <c r="H31" s="156" t="s">
        <v>504</v>
      </c>
      <c r="I31" s="21"/>
      <c r="J31" s="21"/>
      <c r="K31" s="21"/>
      <c r="L31" s="21"/>
    </row>
    <row r="32" spans="1:12" s="22" customFormat="1" x14ac:dyDescent="0.25">
      <c r="A32" s="28"/>
      <c r="B32" s="29"/>
      <c r="C32" s="29"/>
      <c r="D32" s="135"/>
      <c r="E32" s="136"/>
      <c r="F32" s="86"/>
      <c r="G32" s="159"/>
      <c r="H32" s="156"/>
      <c r="I32" s="21"/>
      <c r="J32" s="21"/>
      <c r="K32" s="21"/>
      <c r="L32" s="21"/>
    </row>
    <row r="33" spans="1:12" s="89" customFormat="1" ht="24.75" customHeight="1" x14ac:dyDescent="0.25">
      <c r="A33" s="153" t="s">
        <v>24</v>
      </c>
      <c r="B33" s="133"/>
      <c r="C33" s="133"/>
      <c r="D33" s="133"/>
      <c r="E33" s="133"/>
      <c r="F33" s="133"/>
      <c r="G33" s="234"/>
      <c r="H33" s="235"/>
    </row>
    <row r="34" spans="1:12" ht="18.600000000000001" customHeight="1" x14ac:dyDescent="0.25">
      <c r="A34" s="32"/>
      <c r="B34" s="33"/>
      <c r="C34" s="34" t="s">
        <v>25</v>
      </c>
      <c r="D34" s="134"/>
      <c r="E34" s="134"/>
      <c r="F34" s="134"/>
      <c r="G34" s="255"/>
      <c r="H34" s="256"/>
    </row>
    <row r="35" spans="1:12" x14ac:dyDescent="0.25">
      <c r="A35" s="211"/>
      <c r="B35" s="8"/>
      <c r="C35" s="9"/>
      <c r="D35" s="7"/>
      <c r="E35" s="7"/>
      <c r="F35" s="7"/>
      <c r="G35" s="257"/>
      <c r="H35" s="263"/>
    </row>
    <row r="36" spans="1:12" s="27" customFormat="1" ht="26.4" x14ac:dyDescent="0.25">
      <c r="A36" s="94" t="s">
        <v>350</v>
      </c>
      <c r="B36" s="42"/>
      <c r="C36" s="42" t="s">
        <v>345</v>
      </c>
      <c r="D36" s="7"/>
      <c r="E36" s="7"/>
      <c r="F36" s="18"/>
      <c r="G36" s="160"/>
      <c r="H36" s="157"/>
      <c r="I36" s="26"/>
      <c r="J36" s="26"/>
      <c r="K36" s="26"/>
      <c r="L36" s="26"/>
    </row>
    <row r="37" spans="1:12" s="22" customFormat="1" x14ac:dyDescent="0.25">
      <c r="A37" s="68"/>
      <c r="B37" s="7"/>
      <c r="C37" s="7"/>
      <c r="D37" s="7"/>
      <c r="E37" s="7"/>
      <c r="F37" s="18"/>
      <c r="G37" s="159"/>
      <c r="H37" s="156"/>
      <c r="I37" s="21"/>
      <c r="J37" s="21"/>
      <c r="K37" s="21"/>
      <c r="L37" s="21"/>
    </row>
    <row r="38" spans="1:12" s="22" customFormat="1" ht="26.4" x14ac:dyDescent="0.25">
      <c r="A38" s="69"/>
      <c r="B38" s="42" t="s">
        <v>310</v>
      </c>
      <c r="C38" s="42" t="s">
        <v>311</v>
      </c>
      <c r="D38" s="7"/>
      <c r="E38" s="7"/>
      <c r="F38" s="18"/>
      <c r="G38" s="159"/>
      <c r="H38" s="156"/>
      <c r="I38" s="21"/>
      <c r="J38" s="21"/>
      <c r="K38" s="21"/>
      <c r="L38" s="21"/>
    </row>
    <row r="39" spans="1:12" s="22" customFormat="1" x14ac:dyDescent="0.25">
      <c r="A39" s="69"/>
      <c r="B39" s="42"/>
      <c r="C39" s="42"/>
      <c r="D39" s="7"/>
      <c r="E39" s="7"/>
      <c r="F39" s="18"/>
      <c r="G39" s="159"/>
      <c r="H39" s="156"/>
      <c r="I39" s="21"/>
      <c r="J39" s="21"/>
      <c r="K39" s="21"/>
      <c r="L39" s="21"/>
    </row>
    <row r="40" spans="1:12" s="22" customFormat="1" x14ac:dyDescent="0.25">
      <c r="A40" s="93" t="s">
        <v>351</v>
      </c>
      <c r="B40" s="7"/>
      <c r="C40" s="7" t="s">
        <v>312</v>
      </c>
      <c r="D40" s="7"/>
      <c r="E40" s="7"/>
      <c r="F40" s="18"/>
      <c r="G40" s="159"/>
      <c r="H40" s="156"/>
      <c r="I40" s="21"/>
      <c r="J40" s="21"/>
      <c r="K40" s="21"/>
      <c r="L40" s="21"/>
    </row>
    <row r="41" spans="1:12" s="22" customFormat="1" x14ac:dyDescent="0.25">
      <c r="A41" s="93"/>
      <c r="B41" s="7"/>
      <c r="C41" s="7"/>
      <c r="D41" s="7"/>
      <c r="E41" s="7"/>
      <c r="F41" s="18"/>
      <c r="G41" s="159"/>
      <c r="H41" s="156"/>
      <c r="I41" s="21"/>
      <c r="J41" s="21"/>
      <c r="K41" s="21"/>
      <c r="L41" s="21"/>
    </row>
    <row r="42" spans="1:12" s="22" customFormat="1" ht="40.200000000000003" customHeight="1" x14ac:dyDescent="0.25">
      <c r="A42" s="93" t="s">
        <v>362</v>
      </c>
      <c r="B42" s="43" t="s">
        <v>313</v>
      </c>
      <c r="C42" s="43" t="s">
        <v>314</v>
      </c>
      <c r="D42" s="18" t="s">
        <v>401</v>
      </c>
      <c r="E42" s="13" t="s">
        <v>367</v>
      </c>
      <c r="F42" s="90">
        <v>50</v>
      </c>
      <c r="G42" s="159"/>
      <c r="H42" s="156"/>
      <c r="I42" s="21"/>
      <c r="J42" s="21"/>
      <c r="K42" s="21"/>
      <c r="L42" s="21"/>
    </row>
    <row r="43" spans="1:12" s="22" customFormat="1" x14ac:dyDescent="0.25">
      <c r="A43" s="94"/>
      <c r="B43" s="43"/>
      <c r="C43" s="43"/>
      <c r="D43" s="18"/>
      <c r="E43" s="18"/>
      <c r="F43" s="90"/>
      <c r="G43" s="159"/>
      <c r="H43" s="156"/>
      <c r="I43" s="21"/>
      <c r="J43" s="21"/>
      <c r="K43" s="21"/>
      <c r="L43" s="21"/>
    </row>
    <row r="44" spans="1:12" s="22" customFormat="1" ht="39.6" x14ac:dyDescent="0.25">
      <c r="A44" s="95" t="s">
        <v>363</v>
      </c>
      <c r="B44" s="7" t="s">
        <v>315</v>
      </c>
      <c r="C44" s="7" t="s">
        <v>316</v>
      </c>
      <c r="D44" s="18" t="s">
        <v>401</v>
      </c>
      <c r="E44" s="13" t="s">
        <v>367</v>
      </c>
      <c r="F44" s="90">
        <v>50</v>
      </c>
      <c r="G44" s="159"/>
      <c r="H44" s="156"/>
      <c r="I44" s="21"/>
      <c r="J44" s="21"/>
      <c r="K44" s="21"/>
      <c r="L44" s="21"/>
    </row>
    <row r="45" spans="1:12" s="22" customFormat="1" x14ac:dyDescent="0.25">
      <c r="A45" s="95"/>
      <c r="B45" s="7"/>
      <c r="C45" s="7"/>
      <c r="D45" s="18"/>
      <c r="E45" s="18"/>
      <c r="F45" s="90"/>
      <c r="G45" s="159"/>
      <c r="H45" s="156"/>
      <c r="I45" s="21"/>
      <c r="J45" s="21"/>
      <c r="K45" s="21"/>
      <c r="L45" s="21"/>
    </row>
    <row r="46" spans="1:12" s="22" customFormat="1" x14ac:dyDescent="0.25">
      <c r="A46" s="95" t="s">
        <v>352</v>
      </c>
      <c r="B46" s="7"/>
      <c r="C46" s="7" t="s">
        <v>346</v>
      </c>
      <c r="D46" s="18"/>
      <c r="E46" s="18"/>
      <c r="F46" s="90"/>
      <c r="G46" s="159"/>
      <c r="H46" s="156"/>
      <c r="I46" s="21"/>
      <c r="J46" s="21"/>
      <c r="K46" s="21"/>
      <c r="L46" s="21"/>
    </row>
    <row r="47" spans="1:12" s="22" customFormat="1" x14ac:dyDescent="0.25">
      <c r="A47" s="96"/>
      <c r="B47" s="7"/>
      <c r="C47" s="7"/>
      <c r="D47" s="18"/>
      <c r="E47" s="18"/>
      <c r="F47" s="90"/>
      <c r="G47" s="159"/>
      <c r="H47" s="156"/>
      <c r="I47" s="21"/>
      <c r="J47" s="21"/>
      <c r="K47" s="21"/>
      <c r="L47" s="21"/>
    </row>
    <row r="48" spans="1:12" s="22" customFormat="1" x14ac:dyDescent="0.25">
      <c r="A48" s="78" t="s">
        <v>353</v>
      </c>
      <c r="B48" s="7" t="s">
        <v>139</v>
      </c>
      <c r="C48" s="7" t="s">
        <v>317</v>
      </c>
      <c r="D48" s="18"/>
      <c r="E48" s="18"/>
      <c r="F48" s="90"/>
      <c r="G48" s="159"/>
      <c r="H48" s="156"/>
      <c r="I48" s="21"/>
      <c r="J48" s="21"/>
      <c r="K48" s="21"/>
      <c r="L48" s="21"/>
    </row>
    <row r="49" spans="1:12" s="22" customFormat="1" x14ac:dyDescent="0.25">
      <c r="A49" s="78"/>
      <c r="B49" s="7"/>
      <c r="C49" s="7"/>
      <c r="D49" s="18"/>
      <c r="E49" s="18"/>
      <c r="F49" s="90"/>
      <c r="G49" s="159"/>
      <c r="H49" s="156"/>
      <c r="I49" s="21"/>
      <c r="J49" s="21"/>
      <c r="K49" s="21"/>
      <c r="L49" s="21"/>
    </row>
    <row r="50" spans="1:12" s="22" customFormat="1" ht="26.4" x14ac:dyDescent="0.25">
      <c r="A50" s="96"/>
      <c r="B50" s="7"/>
      <c r="C50" s="7" t="s">
        <v>318</v>
      </c>
      <c r="D50" s="18" t="s">
        <v>401</v>
      </c>
      <c r="E50" s="13" t="s">
        <v>367</v>
      </c>
      <c r="F50" s="90">
        <v>44</v>
      </c>
      <c r="G50" s="159"/>
      <c r="H50" s="156"/>
      <c r="I50" s="21"/>
      <c r="J50" s="21"/>
      <c r="K50" s="21"/>
      <c r="L50" s="21"/>
    </row>
    <row r="51" spans="1:12" s="22" customFormat="1" x14ac:dyDescent="0.25">
      <c r="A51" s="96"/>
      <c r="B51" s="7"/>
      <c r="C51" s="7"/>
      <c r="D51" s="18"/>
      <c r="E51" s="18"/>
      <c r="F51" s="90"/>
      <c r="G51" s="159"/>
      <c r="H51" s="156"/>
      <c r="I51" s="21"/>
      <c r="J51" s="21"/>
      <c r="K51" s="21"/>
      <c r="L51" s="21"/>
    </row>
    <row r="52" spans="1:12" s="22" customFormat="1" x14ac:dyDescent="0.25">
      <c r="A52" s="96" t="s">
        <v>354</v>
      </c>
      <c r="B52" s="7" t="s">
        <v>174</v>
      </c>
      <c r="C52" s="7" t="s">
        <v>319</v>
      </c>
      <c r="D52" s="18"/>
      <c r="E52" s="18"/>
      <c r="F52" s="90"/>
      <c r="G52" s="159"/>
      <c r="H52" s="156"/>
      <c r="I52" s="21"/>
      <c r="J52" s="21"/>
      <c r="K52" s="21"/>
      <c r="L52" s="21"/>
    </row>
    <row r="53" spans="1:12" x14ac:dyDescent="0.25">
      <c r="A53" s="96"/>
      <c r="B53" s="7"/>
      <c r="C53" s="7"/>
      <c r="D53" s="18"/>
      <c r="E53" s="18"/>
      <c r="F53" s="90"/>
      <c r="G53" s="257"/>
      <c r="H53" s="264"/>
    </row>
    <row r="54" spans="1:12" s="22" customFormat="1" ht="26.4" x14ac:dyDescent="0.25">
      <c r="A54" s="96" t="s">
        <v>355</v>
      </c>
      <c r="B54" s="7"/>
      <c r="C54" s="7" t="s">
        <v>320</v>
      </c>
      <c r="D54" s="18" t="s">
        <v>401</v>
      </c>
      <c r="E54" s="97" t="s">
        <v>193</v>
      </c>
      <c r="F54" s="90">
        <v>34</v>
      </c>
      <c r="G54" s="159"/>
      <c r="H54" s="156"/>
      <c r="I54" s="21"/>
      <c r="J54" s="21"/>
      <c r="K54" s="21"/>
      <c r="L54" s="21"/>
    </row>
    <row r="55" spans="1:12" s="22" customFormat="1" x14ac:dyDescent="0.25">
      <c r="A55" s="96"/>
      <c r="B55" s="7"/>
      <c r="C55" s="7"/>
      <c r="D55" s="18"/>
      <c r="E55" s="18"/>
      <c r="F55" s="90"/>
      <c r="G55" s="159"/>
      <c r="H55" s="156"/>
      <c r="I55" s="21"/>
      <c r="J55" s="21"/>
      <c r="K55" s="21"/>
      <c r="L55" s="21"/>
    </row>
    <row r="56" spans="1:12" s="22" customFormat="1" ht="26.4" x14ac:dyDescent="0.25">
      <c r="A56" s="96" t="s">
        <v>356</v>
      </c>
      <c r="B56" s="7"/>
      <c r="C56" s="7" t="s">
        <v>321</v>
      </c>
      <c r="D56" s="18" t="s">
        <v>401</v>
      </c>
      <c r="E56" s="97" t="s">
        <v>193</v>
      </c>
      <c r="F56" s="90">
        <v>78.349999999999994</v>
      </c>
      <c r="G56" s="159"/>
      <c r="H56" s="156"/>
      <c r="I56" s="21"/>
      <c r="J56" s="21"/>
      <c r="K56" s="21"/>
      <c r="L56" s="21"/>
    </row>
    <row r="57" spans="1:12" s="22" customFormat="1" x14ac:dyDescent="0.25">
      <c r="A57" s="96"/>
      <c r="B57" s="7"/>
      <c r="C57" s="7"/>
      <c r="D57" s="18"/>
      <c r="E57" s="18"/>
      <c r="F57" s="90"/>
      <c r="G57" s="159"/>
      <c r="H57" s="156"/>
      <c r="I57" s="21"/>
      <c r="J57" s="21"/>
      <c r="K57" s="21"/>
      <c r="L57" s="21"/>
    </row>
    <row r="58" spans="1:12" s="27" customFormat="1" ht="40.950000000000003" customHeight="1" x14ac:dyDescent="0.25">
      <c r="A58" s="96" t="s">
        <v>386</v>
      </c>
      <c r="B58" s="7"/>
      <c r="C58" s="7" t="s">
        <v>322</v>
      </c>
      <c r="D58" s="18" t="s">
        <v>401</v>
      </c>
      <c r="E58" s="97" t="s">
        <v>193</v>
      </c>
      <c r="F58" s="90">
        <v>10</v>
      </c>
      <c r="G58" s="159"/>
      <c r="H58" s="156"/>
      <c r="I58" s="26"/>
      <c r="J58" s="26"/>
      <c r="K58" s="26"/>
      <c r="L58" s="26"/>
    </row>
    <row r="59" spans="1:12" s="22" customFormat="1" x14ac:dyDescent="0.25">
      <c r="A59" s="96"/>
      <c r="B59" s="7"/>
      <c r="C59" s="7"/>
      <c r="D59" s="18"/>
      <c r="E59" s="18"/>
      <c r="F59" s="90"/>
      <c r="G59" s="159"/>
      <c r="H59" s="156"/>
      <c r="I59" s="21"/>
      <c r="J59" s="21"/>
      <c r="K59" s="21"/>
      <c r="L59" s="21"/>
    </row>
    <row r="60" spans="1:12" s="22" customFormat="1" x14ac:dyDescent="0.25">
      <c r="A60" s="95" t="s">
        <v>357</v>
      </c>
      <c r="B60" s="7"/>
      <c r="C60" s="7" t="s">
        <v>323</v>
      </c>
      <c r="D60" s="13"/>
      <c r="E60" s="13"/>
      <c r="F60" s="90"/>
      <c r="G60" s="159"/>
      <c r="H60" s="156"/>
      <c r="I60" s="21"/>
      <c r="J60" s="21"/>
      <c r="K60" s="21"/>
      <c r="L60" s="21"/>
    </row>
    <row r="61" spans="1:12" s="22" customFormat="1" x14ac:dyDescent="0.25">
      <c r="A61" s="95"/>
      <c r="B61" s="7"/>
      <c r="C61" s="7"/>
      <c r="D61" s="13"/>
      <c r="E61" s="13"/>
      <c r="F61" s="90"/>
      <c r="G61" s="159"/>
      <c r="H61" s="156" t="str">
        <f t="shared" ref="H61:H93" si="1">IF(G61="","",F61*G61)</f>
        <v/>
      </c>
      <c r="I61" s="21"/>
      <c r="J61" s="21"/>
      <c r="K61" s="21"/>
      <c r="L61" s="21"/>
    </row>
    <row r="62" spans="1:12" s="22" customFormat="1" x14ac:dyDescent="0.25">
      <c r="A62" s="78" t="s">
        <v>387</v>
      </c>
      <c r="B62" s="7" t="s">
        <v>19</v>
      </c>
      <c r="C62" s="7" t="s">
        <v>324</v>
      </c>
      <c r="D62" s="18" t="s">
        <v>401</v>
      </c>
      <c r="E62" s="170" t="s">
        <v>326</v>
      </c>
      <c r="F62" s="174">
        <v>2</v>
      </c>
      <c r="G62" s="159"/>
      <c r="H62" s="156"/>
      <c r="I62" s="21"/>
      <c r="J62" s="21"/>
      <c r="K62" s="21"/>
      <c r="L62" s="21"/>
    </row>
    <row r="63" spans="1:12" s="22" customFormat="1" x14ac:dyDescent="0.25">
      <c r="A63" s="78"/>
      <c r="B63" s="7"/>
      <c r="C63" s="7"/>
      <c r="D63" s="18"/>
      <c r="E63" s="18"/>
      <c r="F63" s="90"/>
      <c r="G63" s="159"/>
      <c r="H63" s="156"/>
      <c r="I63" s="21"/>
      <c r="J63" s="21"/>
      <c r="K63" s="21"/>
      <c r="L63" s="21"/>
    </row>
    <row r="64" spans="1:12" s="22" customFormat="1" ht="39.6" x14ac:dyDescent="0.25">
      <c r="A64" s="78"/>
      <c r="B64" s="7"/>
      <c r="C64" s="7" t="s">
        <v>325</v>
      </c>
      <c r="D64" s="18" t="s">
        <v>401</v>
      </c>
      <c r="E64" s="18" t="s">
        <v>326</v>
      </c>
      <c r="F64" s="90">
        <v>2.4</v>
      </c>
      <c r="G64" s="159"/>
      <c r="H64" s="156"/>
      <c r="I64" s="21"/>
      <c r="J64" s="21"/>
      <c r="K64" s="21"/>
      <c r="L64" s="21"/>
    </row>
    <row r="65" spans="1:12" s="22" customFormat="1" x14ac:dyDescent="0.25">
      <c r="A65" s="78"/>
      <c r="B65" s="7"/>
      <c r="C65" s="7"/>
      <c r="D65" s="18"/>
      <c r="E65" s="18"/>
      <c r="F65" s="90"/>
      <c r="G65" s="159"/>
      <c r="H65" s="156"/>
      <c r="I65" s="21"/>
      <c r="J65" s="21"/>
      <c r="K65" s="21"/>
      <c r="L65" s="21"/>
    </row>
    <row r="66" spans="1:12" s="27" customFormat="1" x14ac:dyDescent="0.25">
      <c r="A66" s="96" t="s">
        <v>388</v>
      </c>
      <c r="B66" s="7" t="s">
        <v>19</v>
      </c>
      <c r="C66" s="7" t="s">
        <v>327</v>
      </c>
      <c r="D66" s="18"/>
      <c r="E66" s="18"/>
      <c r="F66" s="90"/>
      <c r="G66" s="160"/>
      <c r="H66" s="157" t="str">
        <f t="shared" si="1"/>
        <v/>
      </c>
      <c r="I66" s="26"/>
      <c r="J66" s="26"/>
      <c r="K66" s="26"/>
      <c r="L66" s="26"/>
    </row>
    <row r="67" spans="1:12" s="22" customFormat="1" x14ac:dyDescent="0.25">
      <c r="A67" s="71"/>
      <c r="B67" s="7"/>
      <c r="C67" s="7"/>
      <c r="D67" s="18"/>
      <c r="E67" s="18"/>
      <c r="F67" s="90"/>
      <c r="G67" s="159"/>
      <c r="H67" s="156" t="str">
        <f t="shared" si="1"/>
        <v/>
      </c>
      <c r="I67" s="21"/>
      <c r="J67" s="21"/>
      <c r="K67" s="21"/>
      <c r="L67" s="21"/>
    </row>
    <row r="68" spans="1:12" s="27" customFormat="1" x14ac:dyDescent="0.25">
      <c r="A68" s="71"/>
      <c r="B68" s="7"/>
      <c r="C68" s="7" t="s">
        <v>328</v>
      </c>
      <c r="D68" s="18" t="s">
        <v>401</v>
      </c>
      <c r="E68" s="18" t="s">
        <v>326</v>
      </c>
      <c r="F68" s="90">
        <v>2</v>
      </c>
      <c r="G68" s="159"/>
      <c r="H68" s="156"/>
      <c r="I68" s="26"/>
      <c r="J68" s="26"/>
      <c r="K68" s="26"/>
      <c r="L68" s="26"/>
    </row>
    <row r="69" spans="1:12" s="22" customFormat="1" x14ac:dyDescent="0.25">
      <c r="A69" s="68"/>
      <c r="B69" s="7"/>
      <c r="C69" s="7"/>
      <c r="D69" s="18"/>
      <c r="E69" s="18"/>
      <c r="F69" s="90"/>
      <c r="G69" s="159"/>
      <c r="H69" s="156"/>
      <c r="I69" s="21"/>
      <c r="J69" s="21"/>
      <c r="K69" s="21"/>
      <c r="L69" s="21"/>
    </row>
    <row r="70" spans="1:12" s="89" customFormat="1" ht="25.2" customHeight="1" x14ac:dyDescent="0.25">
      <c r="A70" s="153" t="s">
        <v>24</v>
      </c>
      <c r="B70" s="133"/>
      <c r="C70" s="133"/>
      <c r="D70" s="133"/>
      <c r="E70" s="133"/>
      <c r="F70" s="133"/>
      <c r="G70" s="234"/>
      <c r="H70" s="235"/>
    </row>
    <row r="71" spans="1:12" ht="16.95" customHeight="1" x14ac:dyDescent="0.25">
      <c r="A71" s="32"/>
      <c r="B71" s="33"/>
      <c r="C71" s="34" t="s">
        <v>25</v>
      </c>
      <c r="D71" s="134"/>
      <c r="E71" s="134"/>
      <c r="F71" s="134"/>
      <c r="G71" s="255"/>
      <c r="H71" s="256"/>
    </row>
    <row r="72" spans="1:12" s="22" customFormat="1" x14ac:dyDescent="0.25">
      <c r="A72" s="23"/>
      <c r="B72" s="23"/>
      <c r="C72" s="23"/>
      <c r="D72" s="132"/>
      <c r="E72" s="132"/>
      <c r="F72" s="86"/>
      <c r="G72" s="158"/>
      <c r="H72" s="265"/>
      <c r="I72" s="21"/>
      <c r="J72" s="21"/>
      <c r="K72" s="21"/>
      <c r="L72" s="21"/>
    </row>
    <row r="73" spans="1:12" s="22" customFormat="1" x14ac:dyDescent="0.25">
      <c r="A73" s="71"/>
      <c r="B73" s="7"/>
      <c r="C73" s="7" t="s">
        <v>329</v>
      </c>
      <c r="D73" s="18" t="s">
        <v>401</v>
      </c>
      <c r="E73" s="18" t="s">
        <v>326</v>
      </c>
      <c r="F73" s="90">
        <v>0.5</v>
      </c>
      <c r="G73" s="158"/>
      <c r="H73" s="156"/>
      <c r="I73" s="21"/>
      <c r="J73" s="21"/>
      <c r="K73" s="21"/>
      <c r="L73" s="21"/>
    </row>
    <row r="74" spans="1:12" s="22" customFormat="1" x14ac:dyDescent="0.25">
      <c r="A74" s="78"/>
      <c r="B74" s="78"/>
      <c r="C74" s="78"/>
      <c r="D74" s="78"/>
      <c r="E74" s="78"/>
      <c r="F74" s="78"/>
      <c r="G74" s="266"/>
      <c r="H74" s="85"/>
      <c r="I74" s="21"/>
      <c r="J74" s="21"/>
      <c r="K74" s="21"/>
      <c r="L74" s="21"/>
    </row>
    <row r="75" spans="1:12" s="22" customFormat="1" x14ac:dyDescent="0.25">
      <c r="A75" s="68"/>
      <c r="B75" s="7"/>
      <c r="C75" s="7" t="s">
        <v>330</v>
      </c>
      <c r="D75" s="18" t="s">
        <v>401</v>
      </c>
      <c r="E75" s="18" t="s">
        <v>326</v>
      </c>
      <c r="F75" s="90">
        <v>0.2</v>
      </c>
      <c r="G75" s="158"/>
      <c r="H75" s="156"/>
      <c r="I75" s="21"/>
      <c r="J75" s="21"/>
      <c r="K75" s="21"/>
      <c r="L75" s="21"/>
    </row>
    <row r="76" spans="1:12" s="22" customFormat="1" x14ac:dyDescent="0.25">
      <c r="A76" s="68"/>
      <c r="B76" s="101"/>
      <c r="C76" s="101"/>
      <c r="D76" s="224"/>
      <c r="E76" s="224"/>
      <c r="F76" s="225"/>
      <c r="G76" s="158"/>
      <c r="H76" s="156"/>
      <c r="I76" s="21"/>
      <c r="J76" s="21"/>
      <c r="K76" s="21"/>
      <c r="L76" s="21"/>
    </row>
    <row r="77" spans="1:12" s="22" customFormat="1" x14ac:dyDescent="0.25">
      <c r="A77" s="68"/>
      <c r="B77" s="101"/>
      <c r="C77" s="101" t="s">
        <v>505</v>
      </c>
      <c r="D77" s="224" t="s">
        <v>401</v>
      </c>
      <c r="E77" s="224" t="s">
        <v>326</v>
      </c>
      <c r="F77" s="225">
        <v>1</v>
      </c>
      <c r="G77" s="158"/>
      <c r="H77" s="156"/>
      <c r="I77" s="21"/>
      <c r="J77" s="21"/>
      <c r="K77" s="21"/>
      <c r="L77" s="21"/>
    </row>
    <row r="78" spans="1:12" s="22" customFormat="1" x14ac:dyDescent="0.25">
      <c r="A78" s="68"/>
      <c r="B78" s="101"/>
      <c r="C78" s="101"/>
      <c r="D78" s="224"/>
      <c r="E78" s="224"/>
      <c r="F78" s="225"/>
      <c r="G78" s="158"/>
      <c r="H78" s="156"/>
      <c r="I78" s="21"/>
      <c r="J78" s="21"/>
      <c r="K78" s="21"/>
      <c r="L78" s="21"/>
    </row>
    <row r="79" spans="1:12" s="22" customFormat="1" x14ac:dyDescent="0.25">
      <c r="A79" s="78"/>
      <c r="B79" s="78"/>
      <c r="C79" s="78"/>
      <c r="D79" s="78"/>
      <c r="E79" s="78"/>
      <c r="F79" s="78"/>
      <c r="G79" s="266"/>
      <c r="H79" s="85"/>
      <c r="I79" s="21"/>
      <c r="J79" s="21"/>
      <c r="K79" s="21"/>
      <c r="L79" s="21"/>
    </row>
    <row r="80" spans="1:12" s="22" customFormat="1" x14ac:dyDescent="0.25">
      <c r="A80" s="78" t="s">
        <v>358</v>
      </c>
      <c r="B80" s="7" t="s">
        <v>331</v>
      </c>
      <c r="C80" s="7" t="s">
        <v>332</v>
      </c>
      <c r="D80" s="18"/>
      <c r="E80" s="18"/>
      <c r="F80" s="67"/>
      <c r="G80" s="158"/>
      <c r="H80" s="156"/>
      <c r="I80" s="21"/>
      <c r="J80" s="21"/>
      <c r="K80" s="21"/>
      <c r="L80" s="21"/>
    </row>
    <row r="81" spans="1:12" s="22" customFormat="1" x14ac:dyDescent="0.25">
      <c r="A81" s="78"/>
      <c r="B81" s="7"/>
      <c r="C81" s="7"/>
      <c r="D81" s="18"/>
      <c r="E81" s="18"/>
      <c r="F81" s="67"/>
      <c r="G81" s="158"/>
      <c r="H81" s="156"/>
      <c r="I81" s="21"/>
      <c r="J81" s="21"/>
      <c r="K81" s="21"/>
      <c r="L81" s="21"/>
    </row>
    <row r="82" spans="1:12" s="22" customFormat="1" ht="15.6" x14ac:dyDescent="0.25">
      <c r="A82" s="96" t="s">
        <v>389</v>
      </c>
      <c r="B82" s="7"/>
      <c r="C82" s="7" t="s">
        <v>333</v>
      </c>
      <c r="D82" s="18" t="s">
        <v>401</v>
      </c>
      <c r="E82" s="97" t="s">
        <v>193</v>
      </c>
      <c r="F82" s="90">
        <v>141.94999999999999</v>
      </c>
      <c r="G82" s="158"/>
      <c r="H82" s="156"/>
      <c r="I82" s="21"/>
      <c r="J82" s="21"/>
      <c r="K82" s="21"/>
      <c r="L82" s="21"/>
    </row>
    <row r="83" spans="1:12" s="22" customFormat="1" x14ac:dyDescent="0.25">
      <c r="A83" s="96"/>
      <c r="B83" s="7"/>
      <c r="C83" s="7"/>
      <c r="D83" s="18"/>
      <c r="E83" s="18"/>
      <c r="F83" s="90"/>
      <c r="G83" s="158"/>
      <c r="H83" s="156"/>
      <c r="I83" s="21"/>
      <c r="J83" s="21"/>
      <c r="K83" s="21"/>
      <c r="L83" s="21"/>
    </row>
    <row r="84" spans="1:12" s="22" customFormat="1" ht="15.6" x14ac:dyDescent="0.25">
      <c r="A84" s="96" t="s">
        <v>390</v>
      </c>
      <c r="B84" s="7"/>
      <c r="C84" s="7" t="s">
        <v>334</v>
      </c>
      <c r="D84" s="18" t="s">
        <v>401</v>
      </c>
      <c r="E84" s="97" t="s">
        <v>193</v>
      </c>
      <c r="F84" s="90">
        <v>280</v>
      </c>
      <c r="G84" s="158"/>
      <c r="H84" s="156"/>
      <c r="I84" s="21"/>
      <c r="J84" s="21"/>
      <c r="K84" s="21"/>
      <c r="L84" s="21"/>
    </row>
    <row r="85" spans="1:12" s="22" customFormat="1" x14ac:dyDescent="0.25">
      <c r="A85" s="96"/>
      <c r="B85" s="7"/>
      <c r="C85" s="7"/>
      <c r="D85" s="18"/>
      <c r="E85" s="18"/>
      <c r="F85" s="90"/>
      <c r="G85" s="158"/>
      <c r="H85" s="156"/>
      <c r="I85" s="21"/>
      <c r="J85" s="21"/>
      <c r="K85" s="21"/>
      <c r="L85" s="21"/>
    </row>
    <row r="86" spans="1:12" s="22" customFormat="1" x14ac:dyDescent="0.25">
      <c r="A86" s="78" t="s">
        <v>359</v>
      </c>
      <c r="B86" s="7" t="s">
        <v>8</v>
      </c>
      <c r="C86" s="7" t="s">
        <v>335</v>
      </c>
      <c r="D86" s="18"/>
      <c r="E86" s="18"/>
      <c r="F86" s="90"/>
      <c r="G86" s="158"/>
      <c r="H86" s="156"/>
      <c r="I86" s="21"/>
      <c r="J86" s="21"/>
      <c r="K86" s="21"/>
      <c r="L86" s="21"/>
    </row>
    <row r="87" spans="1:12" s="22" customFormat="1" x14ac:dyDescent="0.25">
      <c r="A87" s="78"/>
      <c r="B87" s="7"/>
      <c r="C87" s="7"/>
      <c r="D87" s="18"/>
      <c r="E87" s="18"/>
      <c r="F87" s="90"/>
      <c r="G87" s="158"/>
      <c r="H87" s="156"/>
      <c r="I87" s="21"/>
      <c r="J87" s="21"/>
      <c r="K87" s="21"/>
      <c r="L87" s="21"/>
    </row>
    <row r="88" spans="1:12" s="22" customFormat="1" ht="15.6" x14ac:dyDescent="0.25">
      <c r="A88" s="95" t="s">
        <v>398</v>
      </c>
      <c r="B88" s="7"/>
      <c r="C88" s="7" t="s">
        <v>336</v>
      </c>
      <c r="D88" s="18" t="s">
        <v>401</v>
      </c>
      <c r="E88" s="13" t="s">
        <v>367</v>
      </c>
      <c r="F88" s="90">
        <v>19</v>
      </c>
      <c r="G88" s="158"/>
      <c r="H88" s="156"/>
      <c r="I88" s="21"/>
      <c r="J88" s="21"/>
      <c r="K88" s="21"/>
      <c r="L88" s="21"/>
    </row>
    <row r="89" spans="1:12" s="22" customFormat="1" x14ac:dyDescent="0.25">
      <c r="A89" s="95"/>
      <c r="B89" s="7"/>
      <c r="C89" s="7"/>
      <c r="D89" s="18"/>
      <c r="E89" s="18"/>
      <c r="F89" s="90"/>
      <c r="G89" s="158"/>
      <c r="H89" s="156"/>
      <c r="I89" s="21"/>
      <c r="J89" s="21"/>
      <c r="K89" s="21"/>
      <c r="L89" s="21"/>
    </row>
    <row r="90" spans="1:12" s="22" customFormat="1" ht="28.95" customHeight="1" x14ac:dyDescent="0.25">
      <c r="A90" s="96" t="s">
        <v>360</v>
      </c>
      <c r="B90" s="7" t="s">
        <v>6</v>
      </c>
      <c r="C90" s="7" t="s">
        <v>337</v>
      </c>
      <c r="D90" s="18" t="s">
        <v>401</v>
      </c>
      <c r="E90" s="97" t="s">
        <v>367</v>
      </c>
      <c r="F90" s="90">
        <v>20</v>
      </c>
      <c r="G90" s="158"/>
      <c r="H90" s="156"/>
      <c r="I90" s="21"/>
      <c r="J90" s="21"/>
      <c r="K90" s="21"/>
      <c r="L90" s="21"/>
    </row>
    <row r="91" spans="1:12" s="22" customFormat="1" x14ac:dyDescent="0.25">
      <c r="A91" s="96"/>
      <c r="B91" s="7"/>
      <c r="C91" s="7"/>
      <c r="D91" s="18"/>
      <c r="E91" s="18"/>
      <c r="F91" s="90"/>
      <c r="G91" s="158"/>
      <c r="H91" s="156"/>
      <c r="I91" s="21"/>
      <c r="J91" s="21"/>
      <c r="K91" s="21"/>
      <c r="L91" s="21"/>
    </row>
    <row r="92" spans="1:12" s="27" customFormat="1" ht="27.6" customHeight="1" x14ac:dyDescent="0.25">
      <c r="A92" s="93" t="s">
        <v>391</v>
      </c>
      <c r="B92" s="7" t="s">
        <v>72</v>
      </c>
      <c r="C92" s="7" t="s">
        <v>338</v>
      </c>
      <c r="D92" s="18"/>
      <c r="E92" s="18"/>
      <c r="F92" s="90"/>
      <c r="G92" s="226"/>
      <c r="H92" s="157"/>
      <c r="I92" s="26"/>
      <c r="J92" s="26"/>
      <c r="K92" s="26"/>
      <c r="L92" s="26"/>
    </row>
    <row r="93" spans="1:12" s="22" customFormat="1" x14ac:dyDescent="0.25">
      <c r="A93" s="93"/>
      <c r="B93" s="7"/>
      <c r="C93" s="7"/>
      <c r="D93" s="18"/>
      <c r="E93" s="18"/>
      <c r="F93" s="90"/>
      <c r="G93" s="158"/>
      <c r="H93" s="156" t="str">
        <f t="shared" si="1"/>
        <v/>
      </c>
      <c r="I93" s="21"/>
      <c r="J93" s="21"/>
      <c r="K93" s="21"/>
      <c r="L93" s="21"/>
    </row>
    <row r="94" spans="1:12" s="22" customFormat="1" ht="26.4" x14ac:dyDescent="0.25">
      <c r="A94" s="95" t="s">
        <v>397</v>
      </c>
      <c r="B94" s="7"/>
      <c r="C94" s="7" t="s">
        <v>339</v>
      </c>
      <c r="D94" s="18" t="s">
        <v>401</v>
      </c>
      <c r="E94" s="97" t="s">
        <v>193</v>
      </c>
      <c r="F94" s="90">
        <v>67</v>
      </c>
      <c r="G94" s="158"/>
      <c r="H94" s="156"/>
      <c r="I94" s="21"/>
      <c r="J94" s="21"/>
      <c r="K94" s="21"/>
      <c r="L94" s="21"/>
    </row>
    <row r="95" spans="1:12" s="22" customFormat="1" x14ac:dyDescent="0.25">
      <c r="A95" s="70"/>
      <c r="B95" s="7"/>
      <c r="C95" s="7"/>
      <c r="D95" s="18"/>
      <c r="E95" s="18"/>
      <c r="F95" s="90"/>
      <c r="G95" s="158"/>
      <c r="H95" s="156"/>
      <c r="I95" s="21"/>
      <c r="J95" s="21"/>
      <c r="K95" s="21"/>
      <c r="L95" s="21"/>
    </row>
    <row r="96" spans="1:12" s="22" customFormat="1" x14ac:dyDescent="0.25">
      <c r="A96" s="93" t="s">
        <v>392</v>
      </c>
      <c r="B96" s="7" t="s">
        <v>7</v>
      </c>
      <c r="C96" s="7" t="s">
        <v>340</v>
      </c>
      <c r="D96" s="18"/>
      <c r="E96" s="18"/>
      <c r="F96" s="90"/>
      <c r="G96" s="158"/>
      <c r="H96" s="156"/>
      <c r="I96" s="21"/>
      <c r="J96" s="21"/>
      <c r="K96" s="21"/>
      <c r="L96" s="21"/>
    </row>
    <row r="97" spans="1:12" s="22" customFormat="1" x14ac:dyDescent="0.25">
      <c r="A97" s="93"/>
      <c r="B97" s="7"/>
      <c r="C97" s="7"/>
      <c r="D97" s="18"/>
      <c r="E97" s="18"/>
      <c r="F97" s="90"/>
      <c r="G97" s="158"/>
      <c r="H97" s="156"/>
      <c r="I97" s="21"/>
      <c r="J97" s="21"/>
      <c r="K97" s="21"/>
      <c r="L97" s="21"/>
    </row>
    <row r="98" spans="1:12" s="22" customFormat="1" x14ac:dyDescent="0.25">
      <c r="A98" s="95" t="s">
        <v>393</v>
      </c>
      <c r="B98" s="7"/>
      <c r="C98" s="7" t="s">
        <v>341</v>
      </c>
      <c r="D98" s="18" t="s">
        <v>401</v>
      </c>
      <c r="E98" s="18" t="s">
        <v>307</v>
      </c>
      <c r="F98" s="90">
        <v>25</v>
      </c>
      <c r="G98" s="158"/>
      <c r="H98" s="156"/>
      <c r="I98" s="21"/>
      <c r="J98" s="21"/>
      <c r="K98" s="21"/>
      <c r="L98" s="21"/>
    </row>
    <row r="99" spans="1:12" s="22" customFormat="1" x14ac:dyDescent="0.25">
      <c r="A99" s="95"/>
      <c r="B99" s="7"/>
      <c r="C99" s="7"/>
      <c r="D99" s="18"/>
      <c r="E99" s="18"/>
      <c r="F99" s="90"/>
      <c r="G99" s="158"/>
      <c r="H99" s="156"/>
      <c r="I99" s="21"/>
      <c r="J99" s="21"/>
      <c r="K99" s="21"/>
      <c r="L99" s="21"/>
    </row>
    <row r="100" spans="1:12" s="22" customFormat="1" x14ac:dyDescent="0.25">
      <c r="A100" s="95" t="s">
        <v>394</v>
      </c>
      <c r="B100" s="7"/>
      <c r="C100" s="7" t="s">
        <v>342</v>
      </c>
      <c r="D100" s="18" t="s">
        <v>401</v>
      </c>
      <c r="E100" s="18" t="s">
        <v>307</v>
      </c>
      <c r="F100" s="90">
        <v>40</v>
      </c>
      <c r="G100" s="158"/>
      <c r="H100" s="156"/>
      <c r="I100" s="21"/>
      <c r="J100" s="21"/>
      <c r="K100" s="21"/>
      <c r="L100" s="21"/>
    </row>
    <row r="101" spans="1:12" s="22" customFormat="1" x14ac:dyDescent="0.25">
      <c r="A101" s="78"/>
      <c r="B101" s="7"/>
      <c r="C101" s="7"/>
      <c r="D101" s="18"/>
      <c r="E101" s="18"/>
      <c r="F101" s="90"/>
      <c r="G101" s="158"/>
      <c r="H101" s="156"/>
      <c r="I101" s="21"/>
      <c r="J101" s="21"/>
      <c r="K101" s="21"/>
      <c r="L101" s="21"/>
    </row>
    <row r="102" spans="1:12" s="22" customFormat="1" x14ac:dyDescent="0.25">
      <c r="A102" s="95" t="s">
        <v>395</v>
      </c>
      <c r="B102" s="7"/>
      <c r="C102" s="7" t="s">
        <v>343</v>
      </c>
      <c r="D102" s="18" t="s">
        <v>401</v>
      </c>
      <c r="E102" s="18" t="s">
        <v>307</v>
      </c>
      <c r="F102" s="90">
        <v>15</v>
      </c>
      <c r="G102" s="158"/>
      <c r="H102" s="156"/>
      <c r="I102" s="21"/>
      <c r="J102" s="21"/>
      <c r="K102" s="21"/>
      <c r="L102" s="21"/>
    </row>
    <row r="103" spans="1:12" s="22" customFormat="1" x14ac:dyDescent="0.25">
      <c r="A103" s="96"/>
      <c r="B103" s="7"/>
      <c r="C103" s="7"/>
      <c r="D103" s="18"/>
      <c r="E103" s="18"/>
      <c r="F103" s="90"/>
      <c r="G103" s="158"/>
      <c r="H103" s="156"/>
      <c r="I103" s="21"/>
      <c r="J103" s="21"/>
      <c r="K103" s="21"/>
      <c r="L103" s="21"/>
    </row>
    <row r="104" spans="1:12" s="22" customFormat="1" x14ac:dyDescent="0.25">
      <c r="A104" s="95" t="s">
        <v>396</v>
      </c>
      <c r="B104" s="7"/>
      <c r="C104" s="7" t="s">
        <v>344</v>
      </c>
      <c r="D104" s="18" t="s">
        <v>401</v>
      </c>
      <c r="E104" s="18" t="s">
        <v>307</v>
      </c>
      <c r="F104" s="90">
        <v>10</v>
      </c>
      <c r="G104" s="158"/>
      <c r="H104" s="156"/>
      <c r="I104" s="21"/>
      <c r="J104" s="21"/>
      <c r="K104" s="21"/>
      <c r="L104" s="21"/>
    </row>
    <row r="105" spans="1:12" s="22" customFormat="1" x14ac:dyDescent="0.25">
      <c r="A105" s="96"/>
      <c r="B105" s="7"/>
      <c r="C105" s="7"/>
      <c r="D105" s="18"/>
      <c r="E105" s="18"/>
      <c r="F105" s="90"/>
      <c r="G105" s="158"/>
      <c r="H105" s="156"/>
      <c r="I105" s="21"/>
      <c r="J105" s="21"/>
      <c r="K105" s="21"/>
      <c r="L105" s="21"/>
    </row>
    <row r="106" spans="1:12" s="22" customFormat="1" x14ac:dyDescent="0.25">
      <c r="A106" s="94"/>
      <c r="B106" s="42"/>
      <c r="C106" s="42"/>
      <c r="D106" s="18"/>
      <c r="E106" s="18"/>
      <c r="F106" s="90"/>
      <c r="G106" s="158"/>
      <c r="H106" s="156"/>
      <c r="I106" s="21"/>
      <c r="J106" s="21"/>
      <c r="K106" s="21"/>
      <c r="L106" s="21"/>
    </row>
    <row r="107" spans="1:12" s="22" customFormat="1" x14ac:dyDescent="0.25">
      <c r="A107" s="94"/>
      <c r="B107" s="42"/>
      <c r="C107" s="42"/>
      <c r="D107" s="18"/>
      <c r="E107" s="18"/>
      <c r="F107" s="90"/>
      <c r="G107" s="158"/>
      <c r="H107" s="156"/>
      <c r="I107" s="21"/>
      <c r="J107" s="21"/>
      <c r="K107" s="21"/>
      <c r="L107" s="21"/>
    </row>
    <row r="108" spans="1:12" s="155" customFormat="1" x14ac:dyDescent="0.25">
      <c r="A108" s="175"/>
      <c r="B108" s="169"/>
      <c r="C108" s="169"/>
      <c r="D108" s="170"/>
      <c r="E108" s="176"/>
      <c r="F108" s="174"/>
      <c r="G108" s="158"/>
      <c r="H108" s="156"/>
      <c r="I108" s="154"/>
      <c r="J108" s="154"/>
      <c r="K108" s="154"/>
      <c r="L108" s="154"/>
    </row>
    <row r="109" spans="1:12" s="22" customFormat="1" x14ac:dyDescent="0.25">
      <c r="A109" s="28"/>
      <c r="B109" s="36"/>
      <c r="C109" s="36"/>
      <c r="D109" s="135"/>
      <c r="E109" s="136"/>
      <c r="F109" s="90"/>
      <c r="G109" s="158"/>
      <c r="H109" s="156" t="str">
        <f t="shared" ref="H109" si="2">IF(G109="","",F109*G109)</f>
        <v/>
      </c>
      <c r="I109" s="21"/>
      <c r="J109" s="21"/>
      <c r="K109" s="21"/>
      <c r="L109" s="21"/>
    </row>
    <row r="110" spans="1:12" s="22" customFormat="1" x14ac:dyDescent="0.25">
      <c r="A110" s="28"/>
      <c r="B110" s="36"/>
      <c r="C110" s="36"/>
      <c r="D110" s="135"/>
      <c r="E110" s="136"/>
      <c r="F110" s="86"/>
      <c r="G110" s="158"/>
      <c r="H110" s="156"/>
      <c r="I110" s="21"/>
      <c r="J110" s="21"/>
      <c r="K110" s="21"/>
      <c r="L110" s="21"/>
    </row>
    <row r="111" spans="1:12" s="22" customFormat="1" x14ac:dyDescent="0.25">
      <c r="A111" s="28"/>
      <c r="B111" s="36"/>
      <c r="C111" s="36"/>
      <c r="D111" s="135"/>
      <c r="E111" s="136"/>
      <c r="F111" s="86"/>
      <c r="G111" s="158"/>
      <c r="H111" s="156"/>
      <c r="I111" s="21"/>
      <c r="J111" s="21"/>
      <c r="K111" s="21"/>
      <c r="L111" s="21"/>
    </row>
    <row r="112" spans="1:12" s="22" customFormat="1" x14ac:dyDescent="0.25">
      <c r="A112" s="28"/>
      <c r="B112" s="36"/>
      <c r="C112" s="36"/>
      <c r="D112" s="135"/>
      <c r="E112" s="136"/>
      <c r="F112" s="86"/>
      <c r="G112" s="158"/>
      <c r="H112" s="156"/>
      <c r="I112" s="21"/>
      <c r="J112" s="21"/>
      <c r="K112" s="21"/>
      <c r="L112" s="21"/>
    </row>
    <row r="113" spans="1:12" s="22" customFormat="1" x14ac:dyDescent="0.25">
      <c r="A113" s="28"/>
      <c r="B113" s="36"/>
      <c r="C113" s="36"/>
      <c r="D113" s="135"/>
      <c r="E113" s="136"/>
      <c r="F113" s="86"/>
      <c r="G113" s="158"/>
      <c r="H113" s="156"/>
      <c r="I113" s="21"/>
      <c r="J113" s="21"/>
      <c r="K113" s="21"/>
      <c r="L113" s="21"/>
    </row>
    <row r="114" spans="1:12" s="22" customFormat="1" x14ac:dyDescent="0.25">
      <c r="A114" s="28"/>
      <c r="B114" s="36"/>
      <c r="C114" s="36"/>
      <c r="D114" s="135"/>
      <c r="E114" s="136"/>
      <c r="F114" s="86"/>
      <c r="G114" s="158"/>
      <c r="H114" s="156"/>
      <c r="I114" s="21"/>
      <c r="J114" s="21"/>
      <c r="K114" s="21"/>
      <c r="L114" s="21"/>
    </row>
    <row r="115" spans="1:12" s="22" customFormat="1" x14ac:dyDescent="0.25">
      <c r="A115" s="28"/>
      <c r="B115" s="51"/>
      <c r="C115" s="36"/>
      <c r="D115" s="135"/>
      <c r="E115" s="136"/>
      <c r="F115" s="86"/>
      <c r="G115" s="158"/>
      <c r="H115" s="156"/>
      <c r="I115" s="21"/>
      <c r="J115" s="21"/>
      <c r="K115" s="21"/>
      <c r="L115" s="21"/>
    </row>
    <row r="116" spans="1:12" s="22" customFormat="1" x14ac:dyDescent="0.25">
      <c r="A116" s="28"/>
      <c r="B116" s="51"/>
      <c r="C116" s="51"/>
      <c r="D116" s="135"/>
      <c r="E116" s="138"/>
      <c r="F116" s="86"/>
      <c r="G116" s="161"/>
      <c r="H116" s="227"/>
      <c r="I116" s="21"/>
      <c r="J116" s="21"/>
      <c r="K116" s="21"/>
      <c r="L116" s="21"/>
    </row>
    <row r="117" spans="1:12" s="89" customFormat="1" ht="25.2" customHeight="1" x14ac:dyDescent="0.25">
      <c r="A117" s="131" t="s">
        <v>138</v>
      </c>
      <c r="B117" s="130"/>
      <c r="C117" s="130"/>
      <c r="D117" s="130"/>
      <c r="E117" s="130"/>
      <c r="F117" s="130"/>
      <c r="G117" s="243"/>
      <c r="H117" s="242"/>
    </row>
  </sheetData>
  <mergeCells count="1">
    <mergeCell ref="A1:H1"/>
  </mergeCells>
  <pageMargins left="0.70866141732283472" right="0.11811023622047245" top="0.74803149606299213" bottom="0.74803149606299213" header="0.31496062992125984" footer="0.31496062992125984"/>
  <pageSetup paperSize="9" scale="80" orientation="portrait" r:id="rId1"/>
  <rowBreaks count="2" manualBreakCount="2">
    <brk id="33" max="7" man="1"/>
    <brk id="70"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0608-4725-4CEA-BF42-3625FEBCDC6D}">
  <sheetPr>
    <tabColor rgb="FF92D050"/>
    <pageSetUpPr fitToPage="1"/>
  </sheetPr>
  <dimension ref="A1:H57"/>
  <sheetViews>
    <sheetView view="pageBreakPreview" topLeftCell="A39" zoomScale="80" zoomScaleNormal="70" zoomScaleSheetLayoutView="80" workbookViewId="0">
      <selection sqref="A1:G1"/>
    </sheetView>
  </sheetViews>
  <sheetFormatPr defaultColWidth="10.33203125" defaultRowHeight="11.4" x14ac:dyDescent="0.2"/>
  <cols>
    <col min="1" max="1" width="9.44140625" style="277" customWidth="1"/>
    <col min="2" max="2" width="12.109375" style="277" hidden="1" customWidth="1"/>
    <col min="3" max="3" width="56.77734375" style="277" customWidth="1"/>
    <col min="4" max="4" width="11" style="277" customWidth="1"/>
    <col min="5" max="5" width="15.33203125" style="277" customWidth="1"/>
    <col min="6" max="6" width="19.109375" style="277" customWidth="1"/>
    <col min="7" max="7" width="33.77734375" style="290" customWidth="1"/>
    <col min="8" max="8" width="13" style="277" bestFit="1" customWidth="1"/>
    <col min="9" max="16384" width="10.33203125" style="277"/>
  </cols>
  <sheetData>
    <row r="1" spans="1:8" ht="68.25" customHeight="1" x14ac:dyDescent="0.2">
      <c r="A1" s="323" t="str">
        <f>PnGs!A1</f>
        <v xml:space="preserve">CONTRACT NO. :  017/MKLM/2025/2026
UPGRADING OF 2.16KM STORMWATER IN GOEDEHOOP                                                                                                                                                                                                                                                                                                                                                                                                                                                                                                      MOSES KOTANE LOCAL MUNICIPALITY                                                                                      </v>
      </c>
      <c r="B1" s="324"/>
      <c r="C1" s="324"/>
      <c r="D1" s="324"/>
      <c r="E1" s="324"/>
      <c r="F1" s="324"/>
      <c r="G1" s="325"/>
    </row>
    <row r="2" spans="1:8" ht="24" customHeight="1" x14ac:dyDescent="0.2">
      <c r="A2" s="204" t="s">
        <v>12</v>
      </c>
      <c r="B2" s="205" t="s">
        <v>13</v>
      </c>
      <c r="C2" s="206" t="s">
        <v>14</v>
      </c>
      <c r="D2" s="206" t="s">
        <v>15</v>
      </c>
      <c r="E2" s="206" t="s">
        <v>16</v>
      </c>
      <c r="F2" s="207" t="s">
        <v>17</v>
      </c>
      <c r="G2" s="208" t="s">
        <v>18</v>
      </c>
    </row>
    <row r="3" spans="1:8" x14ac:dyDescent="0.2">
      <c r="A3" s="278"/>
      <c r="B3" s="279"/>
      <c r="C3" s="280"/>
      <c r="D3" s="279"/>
      <c r="E3" s="281"/>
      <c r="F3" s="282"/>
      <c r="G3" s="283"/>
    </row>
    <row r="4" spans="1:8" ht="15.75" customHeight="1" x14ac:dyDescent="0.2">
      <c r="A4" s="284" t="s">
        <v>524</v>
      </c>
      <c r="B4" s="279"/>
      <c r="C4" s="285" t="s">
        <v>525</v>
      </c>
      <c r="D4" s="279"/>
      <c r="E4" s="282"/>
      <c r="F4" s="282"/>
      <c r="G4" s="286"/>
    </row>
    <row r="5" spans="1:8" ht="12" x14ac:dyDescent="0.2">
      <c r="A5" s="284"/>
      <c r="B5" s="279"/>
      <c r="C5" s="280"/>
      <c r="D5" s="279"/>
      <c r="E5" s="282"/>
      <c r="F5" s="282"/>
      <c r="G5" s="286"/>
    </row>
    <row r="6" spans="1:8" ht="15.75" customHeight="1" x14ac:dyDescent="0.2">
      <c r="A6" s="284" t="s">
        <v>526</v>
      </c>
      <c r="B6" s="279"/>
      <c r="C6" s="287" t="s">
        <v>527</v>
      </c>
      <c r="D6" s="279" t="s">
        <v>528</v>
      </c>
      <c r="E6" s="282">
        <v>1</v>
      </c>
      <c r="F6" s="288">
        <v>140000</v>
      </c>
      <c r="G6" s="289">
        <f>IF(OR(AND(E6="Prov",F6="Sum"),(F6="PC Sum")),". . . . . . . . .00",IF(ISERR(E6*F6),"",IF(E6*F6=0,"",ROUND(E6*F6,2))))</f>
        <v>140000</v>
      </c>
    </row>
    <row r="7" spans="1:8" ht="12" x14ac:dyDescent="0.2">
      <c r="A7" s="284"/>
      <c r="B7" s="279"/>
      <c r="C7" s="287"/>
      <c r="D7" s="279"/>
      <c r="E7" s="282"/>
      <c r="F7" s="288"/>
      <c r="G7" s="289"/>
    </row>
    <row r="8" spans="1:8" ht="15.75" customHeight="1" x14ac:dyDescent="0.2">
      <c r="A8" s="284" t="s">
        <v>529</v>
      </c>
      <c r="B8" s="279"/>
      <c r="C8" s="287" t="s">
        <v>530</v>
      </c>
      <c r="D8" s="279" t="s">
        <v>528</v>
      </c>
      <c r="E8" s="282">
        <v>1</v>
      </c>
      <c r="F8" s="288">
        <v>140000</v>
      </c>
      <c r="G8" s="289">
        <f>IF(OR(AND(E8="Prov",F8="Sum"),(F8="PC Sum")),". . . . . . . . .00",IF(ISERR(E8*F8),"",IF(E8*F8=0,"",ROUND(E8*F8,2))))</f>
        <v>140000</v>
      </c>
      <c r="H8" s="290"/>
    </row>
    <row r="9" spans="1:8" ht="12" x14ac:dyDescent="0.2">
      <c r="A9" s="284"/>
      <c r="B9" s="279"/>
      <c r="C9" s="287"/>
      <c r="D9" s="279" t="s">
        <v>531</v>
      </c>
      <c r="E9" s="282"/>
      <c r="F9" s="288"/>
      <c r="G9" s="289"/>
    </row>
    <row r="10" spans="1:8" ht="15.75" customHeight="1" x14ac:dyDescent="0.2">
      <c r="A10" s="284" t="s">
        <v>532</v>
      </c>
      <c r="B10" s="280" t="s">
        <v>531</v>
      </c>
      <c r="C10" s="287" t="s">
        <v>533</v>
      </c>
      <c r="D10" s="279" t="s">
        <v>528</v>
      </c>
      <c r="E10" s="282">
        <v>1</v>
      </c>
      <c r="F10" s="288">
        <v>20000</v>
      </c>
      <c r="G10" s="289">
        <f>IF(OR(AND(E10="Prov",F10="Sum"),(F10="PC Sum")),". . . . . . . . .00",IF(ISERR(E10*F10),"",IF(E10*F10=0,"",ROUND(E10*F10,2))))</f>
        <v>20000</v>
      </c>
      <c r="H10" s="290"/>
    </row>
    <row r="11" spans="1:8" ht="12" x14ac:dyDescent="0.2">
      <c r="A11" s="284"/>
      <c r="B11" s="280"/>
      <c r="C11" s="287"/>
      <c r="D11" s="279"/>
      <c r="E11" s="282"/>
      <c r="F11" s="282"/>
      <c r="G11" s="289"/>
    </row>
    <row r="12" spans="1:8" ht="12" x14ac:dyDescent="0.2">
      <c r="A12" s="284" t="s">
        <v>534</v>
      </c>
      <c r="B12" s="279"/>
      <c r="C12" s="287" t="s">
        <v>535</v>
      </c>
      <c r="D12" s="279" t="s">
        <v>3</v>
      </c>
      <c r="E12" s="291">
        <f>SUM(G6:G10)</f>
        <v>300000</v>
      </c>
      <c r="F12" s="292"/>
      <c r="G12" s="289"/>
    </row>
    <row r="13" spans="1:8" ht="15.75" customHeight="1" x14ac:dyDescent="0.2">
      <c r="A13" s="278"/>
      <c r="B13" s="280"/>
      <c r="C13" s="280"/>
      <c r="D13" s="279"/>
      <c r="E13" s="282"/>
      <c r="F13" s="282"/>
      <c r="G13" s="286"/>
    </row>
    <row r="14" spans="1:8" ht="15.75" customHeight="1" x14ac:dyDescent="0.2">
      <c r="A14" s="278"/>
      <c r="B14" s="280"/>
      <c r="C14" s="280"/>
      <c r="D14" s="279"/>
      <c r="E14" s="282"/>
      <c r="F14" s="282"/>
      <c r="G14" s="286"/>
    </row>
    <row r="15" spans="1:8" ht="15.75" customHeight="1" x14ac:dyDescent="0.2">
      <c r="A15" s="278"/>
      <c r="B15" s="280"/>
      <c r="C15" s="280"/>
      <c r="D15" s="279"/>
      <c r="E15" s="282"/>
      <c r="F15" s="282"/>
      <c r="G15" s="286"/>
    </row>
    <row r="16" spans="1:8" ht="15.75" customHeight="1" x14ac:dyDescent="0.2">
      <c r="A16" s="278"/>
      <c r="B16" s="280"/>
      <c r="C16" s="280"/>
      <c r="D16" s="279"/>
      <c r="E16" s="282"/>
      <c r="F16" s="282"/>
      <c r="G16" s="286"/>
    </row>
    <row r="17" spans="1:7" ht="15.75" customHeight="1" x14ac:dyDescent="0.2">
      <c r="A17" s="278"/>
      <c r="B17" s="280"/>
      <c r="C17" s="280"/>
      <c r="D17" s="279"/>
      <c r="E17" s="282"/>
      <c r="F17" s="282"/>
      <c r="G17" s="286"/>
    </row>
    <row r="18" spans="1:7" ht="15.75" customHeight="1" x14ac:dyDescent="0.2">
      <c r="A18" s="278"/>
      <c r="B18" s="280"/>
      <c r="C18" s="280"/>
      <c r="D18" s="279"/>
      <c r="E18" s="282"/>
      <c r="F18" s="282"/>
      <c r="G18" s="286"/>
    </row>
    <row r="19" spans="1:7" ht="15.75" customHeight="1" x14ac:dyDescent="0.2">
      <c r="A19" s="278"/>
      <c r="B19" s="280"/>
      <c r="C19" s="280"/>
      <c r="D19" s="279"/>
      <c r="E19" s="282"/>
      <c r="F19" s="282"/>
      <c r="G19" s="286"/>
    </row>
    <row r="20" spans="1:7" ht="15.75" customHeight="1" x14ac:dyDescent="0.2">
      <c r="A20" s="278"/>
      <c r="B20" s="280"/>
      <c r="C20" s="280"/>
      <c r="D20" s="279"/>
      <c r="E20" s="282"/>
      <c r="F20" s="282"/>
      <c r="G20" s="286"/>
    </row>
    <row r="21" spans="1:7" ht="15.75" customHeight="1" x14ac:dyDescent="0.2">
      <c r="A21" s="278"/>
      <c r="B21" s="280"/>
      <c r="C21" s="280"/>
      <c r="D21" s="279"/>
      <c r="E21" s="282"/>
      <c r="F21" s="282"/>
      <c r="G21" s="286"/>
    </row>
    <row r="22" spans="1:7" ht="15.75" customHeight="1" x14ac:dyDescent="0.2">
      <c r="A22" s="278"/>
      <c r="B22" s="280"/>
      <c r="C22" s="280"/>
      <c r="D22" s="279"/>
      <c r="E22" s="282"/>
      <c r="F22" s="282"/>
      <c r="G22" s="286"/>
    </row>
    <row r="23" spans="1:7" ht="15.75" customHeight="1" x14ac:dyDescent="0.2">
      <c r="A23" s="278"/>
      <c r="B23" s="280"/>
      <c r="C23" s="280"/>
      <c r="D23" s="279"/>
      <c r="E23" s="282"/>
      <c r="F23" s="282"/>
      <c r="G23" s="286"/>
    </row>
    <row r="24" spans="1:7" ht="15.75" customHeight="1" x14ac:dyDescent="0.2">
      <c r="A24" s="278"/>
      <c r="B24" s="280"/>
      <c r="C24" s="280"/>
      <c r="D24" s="279"/>
      <c r="E24" s="282"/>
      <c r="F24" s="282"/>
      <c r="G24" s="286"/>
    </row>
    <row r="25" spans="1:7" ht="15.75" customHeight="1" x14ac:dyDescent="0.2">
      <c r="A25" s="278"/>
      <c r="B25" s="280"/>
      <c r="C25" s="280"/>
      <c r="D25" s="279"/>
      <c r="E25" s="282"/>
      <c r="F25" s="282"/>
      <c r="G25" s="286"/>
    </row>
    <row r="26" spans="1:7" ht="15.75" customHeight="1" x14ac:dyDescent="0.2">
      <c r="A26" s="278"/>
      <c r="B26" s="280"/>
      <c r="C26" s="280"/>
      <c r="D26" s="279"/>
      <c r="E26" s="282"/>
      <c r="F26" s="282"/>
      <c r="G26" s="286"/>
    </row>
    <row r="27" spans="1:7" ht="15.75" customHeight="1" x14ac:dyDescent="0.2">
      <c r="A27" s="278"/>
      <c r="B27" s="280"/>
      <c r="C27" s="280"/>
      <c r="D27" s="279"/>
      <c r="E27" s="282"/>
      <c r="F27" s="282"/>
      <c r="G27" s="286"/>
    </row>
    <row r="28" spans="1:7" ht="15.75" customHeight="1" x14ac:dyDescent="0.2">
      <c r="A28" s="278"/>
      <c r="B28" s="280"/>
      <c r="C28" s="280"/>
      <c r="D28" s="279"/>
      <c r="E28" s="282"/>
      <c r="F28" s="282"/>
      <c r="G28" s="286"/>
    </row>
    <row r="29" spans="1:7" ht="15.75" customHeight="1" x14ac:dyDescent="0.2">
      <c r="A29" s="278"/>
      <c r="B29" s="280"/>
      <c r="C29" s="280"/>
      <c r="D29" s="279"/>
      <c r="E29" s="282"/>
      <c r="F29" s="282"/>
      <c r="G29" s="286"/>
    </row>
    <row r="30" spans="1:7" ht="15.75" customHeight="1" x14ac:dyDescent="0.2">
      <c r="A30" s="278"/>
      <c r="B30" s="280"/>
      <c r="C30" s="280"/>
      <c r="D30" s="279"/>
      <c r="E30" s="282"/>
      <c r="F30" s="282"/>
      <c r="G30" s="286"/>
    </row>
    <row r="31" spans="1:7" ht="15.75" customHeight="1" x14ac:dyDescent="0.2">
      <c r="A31" s="278"/>
      <c r="B31" s="280"/>
      <c r="C31" s="280"/>
      <c r="D31" s="279"/>
      <c r="E31" s="282"/>
      <c r="F31" s="282"/>
      <c r="G31" s="286"/>
    </row>
    <row r="32" spans="1:7" ht="15.75" customHeight="1" x14ac:dyDescent="0.2">
      <c r="A32" s="278"/>
      <c r="B32" s="280"/>
      <c r="C32" s="280"/>
      <c r="D32" s="279"/>
      <c r="E32" s="282"/>
      <c r="F32" s="282"/>
      <c r="G32" s="286"/>
    </row>
    <row r="33" spans="1:7" ht="15.75" customHeight="1" x14ac:dyDescent="0.2">
      <c r="A33" s="278"/>
      <c r="B33" s="280"/>
      <c r="C33" s="280"/>
      <c r="D33" s="279"/>
      <c r="E33" s="282"/>
      <c r="F33" s="282"/>
      <c r="G33" s="286"/>
    </row>
    <row r="34" spans="1:7" ht="15.75" customHeight="1" x14ac:dyDescent="0.2">
      <c r="A34" s="278"/>
      <c r="B34" s="279"/>
      <c r="C34" s="293"/>
      <c r="D34" s="293"/>
      <c r="E34" s="293"/>
      <c r="F34" s="293"/>
      <c r="G34" s="294"/>
    </row>
    <row r="35" spans="1:7" ht="15.75" customHeight="1" x14ac:dyDescent="0.2">
      <c r="A35" s="278"/>
      <c r="B35" s="279"/>
      <c r="C35" s="293"/>
      <c r="D35" s="293"/>
      <c r="E35" s="293"/>
      <c r="F35" s="293"/>
      <c r="G35" s="294"/>
    </row>
    <row r="36" spans="1:7" ht="15.75" customHeight="1" x14ac:dyDescent="0.2">
      <c r="A36" s="278"/>
      <c r="B36" s="279"/>
      <c r="C36" s="280"/>
      <c r="D36" s="279"/>
      <c r="E36" s="282"/>
      <c r="F36" s="282"/>
      <c r="G36" s="286"/>
    </row>
    <row r="37" spans="1:7" ht="15.75" customHeight="1" x14ac:dyDescent="0.2">
      <c r="A37" s="278"/>
      <c r="B37" s="279"/>
      <c r="C37" s="280"/>
      <c r="D37" s="279"/>
      <c r="E37" s="282"/>
      <c r="F37" s="282"/>
      <c r="G37" s="286"/>
    </row>
    <row r="38" spans="1:7" ht="15.75" customHeight="1" x14ac:dyDescent="0.2">
      <c r="A38" s="278"/>
      <c r="B38" s="279"/>
      <c r="C38" s="280"/>
      <c r="D38" s="279"/>
      <c r="E38" s="282"/>
      <c r="F38" s="282"/>
      <c r="G38" s="286"/>
    </row>
    <row r="39" spans="1:7" ht="15.75" customHeight="1" x14ac:dyDescent="0.2">
      <c r="A39" s="278"/>
      <c r="B39" s="279"/>
      <c r="C39" s="280"/>
      <c r="D39" s="279"/>
      <c r="E39" s="282"/>
      <c r="F39" s="282"/>
      <c r="G39" s="286"/>
    </row>
    <row r="40" spans="1:7" ht="15.75" customHeight="1" x14ac:dyDescent="0.2">
      <c r="A40" s="278"/>
      <c r="B40" s="279"/>
      <c r="C40" s="280"/>
      <c r="D40" s="279"/>
      <c r="E40" s="282"/>
      <c r="F40" s="282"/>
      <c r="G40" s="286"/>
    </row>
    <row r="41" spans="1:7" ht="15.75" customHeight="1" x14ac:dyDescent="0.2">
      <c r="A41" s="278"/>
      <c r="B41" s="279"/>
      <c r="C41" s="280"/>
      <c r="D41" s="279"/>
      <c r="E41" s="282"/>
      <c r="F41" s="282"/>
      <c r="G41" s="286"/>
    </row>
    <row r="42" spans="1:7" ht="15.75" customHeight="1" x14ac:dyDescent="0.2">
      <c r="A42" s="278"/>
      <c r="B42" s="279"/>
      <c r="C42" s="280"/>
      <c r="D42" s="279"/>
      <c r="E42" s="282"/>
      <c r="F42" s="282"/>
      <c r="G42" s="286"/>
    </row>
    <row r="43" spans="1:7" ht="15.75" customHeight="1" x14ac:dyDescent="0.2">
      <c r="A43" s="278"/>
      <c r="B43" s="279"/>
      <c r="C43" s="280"/>
      <c r="D43" s="279"/>
      <c r="E43" s="282"/>
      <c r="F43" s="282"/>
      <c r="G43" s="286"/>
    </row>
    <row r="44" spans="1:7" ht="15.75" customHeight="1" x14ac:dyDescent="0.2">
      <c r="A44" s="278"/>
      <c r="B44" s="279"/>
      <c r="C44" s="280"/>
      <c r="D44" s="279"/>
      <c r="E44" s="282"/>
      <c r="F44" s="282"/>
      <c r="G44" s="286"/>
    </row>
    <row r="45" spans="1:7" ht="15.75" customHeight="1" x14ac:dyDescent="0.2">
      <c r="A45" s="278"/>
      <c r="B45" s="279"/>
      <c r="C45" s="280"/>
      <c r="D45" s="279"/>
      <c r="E45" s="282"/>
      <c r="F45" s="282"/>
      <c r="G45" s="286"/>
    </row>
    <row r="46" spans="1:7" ht="15.75" customHeight="1" x14ac:dyDescent="0.2">
      <c r="A46" s="278"/>
      <c r="B46" s="279"/>
      <c r="C46" s="280"/>
      <c r="D46" s="279"/>
      <c r="E46" s="282"/>
      <c r="F46" s="282"/>
      <c r="G46" s="286"/>
    </row>
    <row r="47" spans="1:7" ht="15.75" customHeight="1" x14ac:dyDescent="0.2">
      <c r="A47" s="278"/>
      <c r="B47" s="279"/>
      <c r="C47" s="280"/>
      <c r="D47" s="279"/>
      <c r="E47" s="282"/>
      <c r="F47" s="282"/>
      <c r="G47" s="286"/>
    </row>
    <row r="48" spans="1:7" ht="15.75" customHeight="1" x14ac:dyDescent="0.2">
      <c r="A48" s="278"/>
      <c r="B48" s="279"/>
      <c r="C48" s="280"/>
      <c r="D48" s="279"/>
      <c r="E48" s="282"/>
      <c r="F48" s="282"/>
      <c r="G48" s="286"/>
    </row>
    <row r="49" spans="1:7" ht="15.75" customHeight="1" x14ac:dyDescent="0.2">
      <c r="A49" s="278"/>
      <c r="B49" s="279"/>
      <c r="C49" s="280"/>
      <c r="D49" s="279"/>
      <c r="E49" s="282"/>
      <c r="F49" s="282"/>
      <c r="G49" s="286"/>
    </row>
    <row r="50" spans="1:7" ht="15.75" customHeight="1" x14ac:dyDescent="0.2">
      <c r="A50" s="278"/>
      <c r="B50" s="279"/>
      <c r="C50" s="280"/>
      <c r="D50" s="279"/>
      <c r="E50" s="282"/>
      <c r="F50" s="282"/>
      <c r="G50" s="286"/>
    </row>
    <row r="51" spans="1:7" ht="15.75" customHeight="1" x14ac:dyDescent="0.2">
      <c r="A51" s="278"/>
      <c r="B51" s="279"/>
      <c r="C51" s="280"/>
      <c r="D51" s="279"/>
      <c r="E51" s="282"/>
      <c r="F51" s="282"/>
      <c r="G51" s="286"/>
    </row>
    <row r="52" spans="1:7" ht="15.75" customHeight="1" x14ac:dyDescent="0.2">
      <c r="A52" s="278"/>
      <c r="B52" s="279"/>
      <c r="C52" s="280"/>
      <c r="D52" s="279"/>
      <c r="E52" s="282"/>
      <c r="F52" s="282"/>
      <c r="G52" s="286"/>
    </row>
    <row r="53" spans="1:7" ht="15.75" customHeight="1" x14ac:dyDescent="0.2">
      <c r="A53" s="278"/>
      <c r="B53" s="279"/>
      <c r="C53" s="280"/>
      <c r="D53" s="279"/>
      <c r="E53" s="282"/>
      <c r="F53" s="282"/>
      <c r="G53" s="295"/>
    </row>
    <row r="54" spans="1:7" ht="15.75" customHeight="1" x14ac:dyDescent="0.2">
      <c r="A54" s="278"/>
      <c r="B54" s="279"/>
      <c r="C54" s="280"/>
      <c r="D54" s="279"/>
      <c r="E54" s="282"/>
      <c r="F54" s="282"/>
      <c r="G54" s="295"/>
    </row>
    <row r="55" spans="1:7" ht="15.75" customHeight="1" x14ac:dyDescent="0.2">
      <c r="A55" s="278"/>
      <c r="B55" s="279"/>
      <c r="C55" s="280"/>
      <c r="D55" s="279"/>
      <c r="E55" s="282"/>
      <c r="F55" s="282"/>
      <c r="G55" s="295"/>
    </row>
    <row r="56" spans="1:7" ht="15.75" customHeight="1" x14ac:dyDescent="0.2">
      <c r="A56" s="278"/>
      <c r="B56" s="279"/>
      <c r="C56" s="280"/>
      <c r="D56" s="279"/>
      <c r="E56" s="282"/>
      <c r="F56" s="282"/>
      <c r="G56" s="295"/>
    </row>
    <row r="57" spans="1:7" ht="30.6" customHeight="1" x14ac:dyDescent="0.2">
      <c r="A57" s="300" t="s">
        <v>541</v>
      </c>
      <c r="B57" s="130"/>
      <c r="C57" s="130"/>
      <c r="D57" s="130"/>
      <c r="E57" s="130"/>
      <c r="F57" s="130"/>
      <c r="G57" s="242"/>
    </row>
  </sheetData>
  <mergeCells count="1">
    <mergeCell ref="A1:G1"/>
  </mergeCells>
  <pageMargins left="0.70866141732283472" right="0.70866141732283472" top="0.74803149606299213" bottom="0.74803149606299213" header="0.31496062992125984" footer="0.31496062992125984"/>
  <pageSetup paperSize="9" scale="6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1"/>
  <sheetViews>
    <sheetView tabSelected="1" view="pageBreakPreview" zoomScaleNormal="100" zoomScaleSheetLayoutView="100" workbookViewId="0">
      <selection activeCell="I6" sqref="I6"/>
    </sheetView>
  </sheetViews>
  <sheetFormatPr defaultColWidth="8.77734375" defaultRowHeight="13.2" x14ac:dyDescent="0.25"/>
  <cols>
    <col min="1" max="1" width="10" style="1" customWidth="1"/>
    <col min="2" max="2" width="33.33203125" style="1" customWidth="1"/>
    <col min="3" max="3" width="32.44140625" style="1" customWidth="1"/>
    <col min="4" max="4" width="23.77734375" style="1" customWidth="1"/>
    <col min="5" max="5" width="22.109375" style="1" customWidth="1"/>
    <col min="6" max="6" width="2.44140625" style="1" customWidth="1"/>
    <col min="7" max="7" width="23.44140625" style="1" customWidth="1"/>
    <col min="8" max="16384" width="8.77734375" style="1"/>
  </cols>
  <sheetData>
    <row r="1" spans="1:7" ht="87.45" customHeight="1" x14ac:dyDescent="0.25">
      <c r="A1" s="311" t="s">
        <v>543</v>
      </c>
      <c r="B1" s="312"/>
      <c r="C1" s="312"/>
      <c r="D1" s="313"/>
    </row>
    <row r="2" spans="1:7" ht="25.5" customHeight="1" x14ac:dyDescent="0.25">
      <c r="A2" s="314" t="s">
        <v>271</v>
      </c>
      <c r="B2" s="316" t="s">
        <v>272</v>
      </c>
      <c r="C2" s="317"/>
      <c r="D2" s="62" t="s">
        <v>273</v>
      </c>
    </row>
    <row r="3" spans="1:7" ht="18.899999999999999" customHeight="1" x14ac:dyDescent="0.25">
      <c r="A3" s="315"/>
      <c r="B3" s="318"/>
      <c r="C3" s="319"/>
      <c r="D3" s="62" t="s">
        <v>274</v>
      </c>
      <c r="F3" s="60"/>
    </row>
    <row r="4" spans="1:7" ht="21" customHeight="1" x14ac:dyDescent="0.25">
      <c r="A4" s="63">
        <v>1</v>
      </c>
      <c r="B4" s="305" t="s">
        <v>276</v>
      </c>
      <c r="C4" s="304"/>
      <c r="D4" s="228"/>
      <c r="F4" s="60"/>
    </row>
    <row r="5" spans="1:7" ht="20.25" customHeight="1" x14ac:dyDescent="0.25">
      <c r="A5" s="63">
        <v>2</v>
      </c>
      <c r="B5" s="303" t="s">
        <v>402</v>
      </c>
      <c r="C5" s="304"/>
      <c r="D5" s="229"/>
      <c r="F5" s="60"/>
    </row>
    <row r="6" spans="1:7" ht="17.7" customHeight="1" x14ac:dyDescent="0.25">
      <c r="A6" s="63">
        <v>3</v>
      </c>
      <c r="B6" s="303" t="s">
        <v>403</v>
      </c>
      <c r="C6" s="304"/>
      <c r="D6" s="229"/>
      <c r="F6" s="60"/>
    </row>
    <row r="7" spans="1:7" ht="17.7" customHeight="1" x14ac:dyDescent="0.25">
      <c r="A7" s="63">
        <v>4</v>
      </c>
      <c r="B7" s="303" t="s">
        <v>10</v>
      </c>
      <c r="C7" s="308"/>
      <c r="D7" s="229"/>
      <c r="F7" s="60"/>
    </row>
    <row r="8" spans="1:7" ht="17.7" customHeight="1" x14ac:dyDescent="0.25">
      <c r="A8" s="63">
        <v>5</v>
      </c>
      <c r="B8" s="303" t="s">
        <v>5</v>
      </c>
      <c r="C8" s="304"/>
      <c r="D8" s="228"/>
      <c r="F8" s="60"/>
    </row>
    <row r="9" spans="1:7" ht="17.7" customHeight="1" x14ac:dyDescent="0.25">
      <c r="A9" s="63">
        <v>6</v>
      </c>
      <c r="B9" s="268" t="str">
        <f>'8-STRUCTURED TRAINING'!C4</f>
        <v>Provision of Structured Training</v>
      </c>
      <c r="C9" s="269"/>
      <c r="D9" s="228"/>
      <c r="F9" s="60"/>
    </row>
    <row r="10" spans="1:7" ht="19.2" customHeight="1" x14ac:dyDescent="0.25">
      <c r="A10" s="61"/>
      <c r="B10" s="305" t="s">
        <v>277</v>
      </c>
      <c r="C10" s="304"/>
      <c r="D10" s="230"/>
      <c r="E10" s="168"/>
      <c r="F10" s="60"/>
      <c r="G10" s="168"/>
    </row>
    <row r="11" spans="1:7" ht="19.2" customHeight="1" x14ac:dyDescent="0.25">
      <c r="A11" s="61"/>
      <c r="B11" s="309"/>
      <c r="C11" s="310"/>
      <c r="D11" s="230"/>
      <c r="F11" s="60"/>
      <c r="G11" s="168"/>
    </row>
    <row r="12" spans="1:7" ht="28.95" customHeight="1" x14ac:dyDescent="0.25">
      <c r="A12" s="64" t="s">
        <v>275</v>
      </c>
      <c r="B12" s="303" t="s">
        <v>513</v>
      </c>
      <c r="C12" s="304"/>
      <c r="D12" s="228"/>
      <c r="F12" s="60"/>
      <c r="G12" s="168"/>
    </row>
    <row r="13" spans="1:7" ht="19.2" customHeight="1" x14ac:dyDescent="0.25">
      <c r="A13" s="61"/>
      <c r="B13" s="301" t="s">
        <v>405</v>
      </c>
      <c r="C13" s="302"/>
      <c r="D13" s="230"/>
      <c r="E13" s="168"/>
      <c r="F13" s="60"/>
      <c r="G13" s="168"/>
    </row>
    <row r="14" spans="1:7" ht="18.899999999999999" customHeight="1" x14ac:dyDescent="0.25">
      <c r="A14" s="61"/>
      <c r="B14" s="309"/>
      <c r="C14" s="310"/>
      <c r="D14" s="231"/>
      <c r="F14" s="60"/>
      <c r="G14" s="168"/>
    </row>
    <row r="15" spans="1:7" ht="21.6" customHeight="1" x14ac:dyDescent="0.25">
      <c r="A15" s="64" t="s">
        <v>275</v>
      </c>
      <c r="B15" s="305" t="s">
        <v>480</v>
      </c>
      <c r="C15" s="304"/>
      <c r="D15" s="232"/>
      <c r="F15" s="60"/>
      <c r="G15" s="168"/>
    </row>
    <row r="16" spans="1:7" ht="26.4" customHeight="1" x14ac:dyDescent="0.25">
      <c r="A16" s="61"/>
      <c r="B16" s="305" t="s">
        <v>278</v>
      </c>
      <c r="C16" s="304"/>
      <c r="D16" s="230"/>
      <c r="F16" s="60"/>
      <c r="G16" s="267"/>
    </row>
    <row r="17" spans="1:6" ht="123.9" customHeight="1" x14ac:dyDescent="0.25">
      <c r="A17" s="305"/>
      <c r="B17" s="306"/>
      <c r="C17" s="306"/>
      <c r="D17" s="304"/>
      <c r="F17" s="60"/>
    </row>
    <row r="18" spans="1:6" ht="12" customHeight="1" x14ac:dyDescent="0.25">
      <c r="A18" s="307"/>
      <c r="B18" s="307"/>
      <c r="C18" s="307"/>
      <c r="D18" s="307"/>
      <c r="E18" s="307"/>
      <c r="F18" s="60"/>
    </row>
    <row r="19" spans="1:6" x14ac:dyDescent="0.25">
      <c r="F19" s="60"/>
    </row>
    <row r="20" spans="1:6" x14ac:dyDescent="0.25">
      <c r="D20" s="168"/>
      <c r="F20" s="60"/>
    </row>
    <row r="21" spans="1:6" x14ac:dyDescent="0.25">
      <c r="D21" s="168"/>
      <c r="F21" s="60"/>
    </row>
    <row r="22" spans="1:6" x14ac:dyDescent="0.25">
      <c r="D22" s="168"/>
      <c r="F22" s="60"/>
    </row>
    <row r="23" spans="1:6" x14ac:dyDescent="0.25">
      <c r="F23" s="60"/>
    </row>
    <row r="24" spans="1:6" x14ac:dyDescent="0.25">
      <c r="D24" s="168"/>
      <c r="F24" s="60"/>
    </row>
    <row r="25" spans="1:6" x14ac:dyDescent="0.25">
      <c r="F25" s="60"/>
    </row>
    <row r="26" spans="1:6" x14ac:dyDescent="0.25">
      <c r="F26" s="60"/>
    </row>
    <row r="27" spans="1:6" x14ac:dyDescent="0.25">
      <c r="F27" s="60"/>
    </row>
    <row r="28" spans="1:6" x14ac:dyDescent="0.25">
      <c r="F28" s="60"/>
    </row>
    <row r="29" spans="1:6" x14ac:dyDescent="0.25">
      <c r="F29" s="60"/>
    </row>
    <row r="30" spans="1:6" x14ac:dyDescent="0.25">
      <c r="F30" s="60"/>
    </row>
    <row r="31" spans="1:6" x14ac:dyDescent="0.25">
      <c r="F31" s="60"/>
    </row>
  </sheetData>
  <mergeCells count="17">
    <mergeCell ref="A1:D1"/>
    <mergeCell ref="A2:A3"/>
    <mergeCell ref="B2:C3"/>
    <mergeCell ref="B4:C4"/>
    <mergeCell ref="B5:C5"/>
    <mergeCell ref="B13:C13"/>
    <mergeCell ref="B12:C12"/>
    <mergeCell ref="B6:C6"/>
    <mergeCell ref="A17:D17"/>
    <mergeCell ref="A18:E18"/>
    <mergeCell ref="B8:C8"/>
    <mergeCell ref="B7:C7"/>
    <mergeCell ref="B14:C14"/>
    <mergeCell ref="B10:C10"/>
    <mergeCell ref="B15:C15"/>
    <mergeCell ref="B16:C16"/>
    <mergeCell ref="B11:C11"/>
  </mergeCells>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6ACC30CEBC54183C766EF1978ED84" ma:contentTypeVersion="17" ma:contentTypeDescription="Create a new document." ma:contentTypeScope="" ma:versionID="81bcfd728ab1782eb63deec75eea0915">
  <xsd:schema xmlns:xsd="http://www.w3.org/2001/XMLSchema" xmlns:xs="http://www.w3.org/2001/XMLSchema" xmlns:p="http://schemas.microsoft.com/office/2006/metadata/properties" xmlns:ns2="a6fe4226-d6be-43aa-bf20-64deadaad8de" xmlns:ns3="94f10de6-3ecd-4694-b5e6-678954400fde" targetNamespace="http://schemas.microsoft.com/office/2006/metadata/properties" ma:root="true" ma:fieldsID="8b8b491785275eb8d82516c4cf29ab78" ns2:_="" ns3:_="">
    <xsd:import namespace="a6fe4226-d6be-43aa-bf20-64deadaad8de"/>
    <xsd:import namespace="94f10de6-3ecd-4694-b5e6-678954400f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Siz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e4226-d6be-43aa-bf20-64deadaa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Size" ma:index="20" nillable="true" ma:displayName="Size" ma:internalName="Size">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4b72bc3-285d-4c92-b3b0-f9a6b54686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f10de6-3ecd-4694-b5e6-678954400fd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b6a6ebe-78b7-4b31-abd8-7d054e37b694}" ma:internalName="TaxCatchAll" ma:showField="CatchAllData" ma:web="94f10de6-3ecd-4694-b5e6-678954400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ize xmlns="a6fe4226-d6be-43aa-bf20-64deadaad8de" xsi:nil="true"/>
    <TaxCatchAll xmlns="94f10de6-3ecd-4694-b5e6-678954400fde" xsi:nil="true"/>
    <lcf76f155ced4ddcb4097134ff3c332f xmlns="a6fe4226-d6be-43aa-bf20-64deadaad8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7BB2A3-A7C4-4CA9-B34A-3D8C968C0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e4226-d6be-43aa-bf20-64deadaad8de"/>
    <ds:schemaRef ds:uri="94f10de6-3ecd-4694-b5e6-678954400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14865-9FA3-4289-9472-8D311D447C3D}">
  <ds:schemaRefs>
    <ds:schemaRef ds:uri="http://schemas.microsoft.com/sharepoint/v3/contenttype/forms"/>
  </ds:schemaRefs>
</ds:datastoreItem>
</file>

<file path=customXml/itemProps3.xml><?xml version="1.0" encoding="utf-8"?>
<ds:datastoreItem xmlns:ds="http://schemas.openxmlformats.org/officeDocument/2006/customXml" ds:itemID="{5B052AA7-EC60-4F94-B685-AB4F39379103}">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94f10de6-3ecd-4694-b5e6-678954400fde"/>
    <ds:schemaRef ds:uri="a6fe4226-d6be-43aa-bf20-64deadaad8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PnGs</vt:lpstr>
      <vt:lpstr>Site Clearance</vt:lpstr>
      <vt:lpstr>EARTHWORKS</vt:lpstr>
      <vt:lpstr>Gabions</vt:lpstr>
      <vt:lpstr>Stormwater Drainage</vt:lpstr>
      <vt:lpstr>8-STRUCTURED TRAINING</vt:lpstr>
      <vt:lpstr>PHASE 3_SUMMARY</vt:lpstr>
      <vt:lpstr>'8-STRUCTURED TRAINING'!Print_Area</vt:lpstr>
      <vt:lpstr>EARTHWORKS!Print_Area</vt:lpstr>
      <vt:lpstr>Gabions!Print_Area</vt:lpstr>
      <vt:lpstr>'PHASE 3_SUMMARY'!Print_Area</vt:lpstr>
      <vt:lpstr>PnGs!Print_Area</vt:lpstr>
      <vt:lpstr>'Site Clearance'!Print_Area</vt:lpstr>
      <vt:lpstr>'Stormwater Drainage'!Print_Area</vt:lpstr>
      <vt:lpstr>EARTHWORKS!Print_Titles</vt:lpstr>
      <vt:lpstr>Gabions!Print_Titles</vt:lpstr>
      <vt:lpstr>PnGs!Print_Titles</vt:lpstr>
      <vt:lpstr>'Site Clearance'!Print_Titles</vt:lpstr>
      <vt:lpstr>'Stormwater Drainage'!Print_Titles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17101-61-BOQ-001-Uitkyk Rev 0 Draft 1 (priced)</dc:title>
  <dc:creator>Brian Malemona</dc:creator>
  <cp:lastModifiedBy>Masilo</cp:lastModifiedBy>
  <cp:lastPrinted>2026-03-11T07:37:29Z</cp:lastPrinted>
  <dcterms:created xsi:type="dcterms:W3CDTF">2021-02-22T20:15:34Z</dcterms:created>
  <dcterms:modified xsi:type="dcterms:W3CDTF">2026-03-11T07:45:19Z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0x010100FAF6ACC30CEBC54183C766EF1978ED84</vt:lpwstr>
  </property>
  <property fmtid="{D5CDD505-2E9C-101B-9397-08002B2CF9AE}" pid="3" name="MediaServiceImageTags">
    <vt:lpwstr/>
  </property>
</Properties>
</file>