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https://ktnconsulting.sharepoint.com/sites/KTNSharePoint/Shared Documents/1902_Moses Kotane/A2.0 Tenders, Proposals &amp; Quotes/A2.2 Contractor Tender/Tender Document Final/"/>
    </mc:Choice>
  </mc:AlternateContent>
  <xr:revisionPtr revIDLastSave="574" documentId="8_{6D91911F-83ED-4F47-A20F-01A0C94F6013}" xr6:coauthVersionLast="47" xr6:coauthVersionMax="47" xr10:uidLastSave="{A67129A6-BFAC-4776-A67C-B1E0F155D94B}"/>
  <bookViews>
    <workbookView xWindow="-108" yWindow="-108" windowWidth="46296" windowHeight="25680" tabRatio="943" xr2:uid="{00000000-000D-0000-FFFF-FFFF00000000}"/>
  </bookViews>
  <sheets>
    <sheet name="1200" sheetId="32" r:id="rId1"/>
    <sheet name="1300" sheetId="1" r:id="rId2"/>
    <sheet name="1400" sheetId="33" r:id="rId3"/>
    <sheet name="1500" sheetId="2" r:id="rId4"/>
    <sheet name="1700" sheetId="3" r:id="rId5"/>
    <sheet name="1800" sheetId="4" r:id="rId6"/>
    <sheet name="2100" sheetId="39" r:id="rId7"/>
    <sheet name="2200" sheetId="29" r:id="rId8"/>
    <sheet name="2300" sheetId="5" r:id="rId9"/>
    <sheet name="3100" sheetId="55" r:id="rId10"/>
    <sheet name="3200" sheetId="48" r:id="rId11"/>
    <sheet name="3300" sheetId="8" r:id="rId12"/>
    <sheet name="3400" sheetId="10" r:id="rId13"/>
    <sheet name="3500" sheetId="9" r:id="rId14"/>
    <sheet name="3800" sheetId="46" r:id="rId15"/>
    <sheet name="5500" sheetId="56" r:id="rId16"/>
    <sheet name="5600" sheetId="23" r:id="rId17"/>
    <sheet name="5700" sheetId="24" r:id="rId18"/>
    <sheet name="5800" sheetId="50" r:id="rId19"/>
    <sheet name="5900" sheetId="49" r:id="rId20"/>
    <sheet name="6400" sheetId="57" r:id="rId21"/>
    <sheet name="7300" sheetId="47" r:id="rId22"/>
    <sheet name="8100" sheetId="26" r:id="rId23"/>
    <sheet name="Sch B" sheetId="27" r:id="rId24"/>
    <sheet name="Sch C" sheetId="37" r:id="rId25"/>
    <sheet name="Sum" sheetId="28" r:id="rId26"/>
    <sheet name="Worksheet" sheetId="54" r:id="rId27"/>
  </sheets>
  <definedNames>
    <definedName name="_xlnm.Print_Area" localSheetId="0">'1200'!$A$1:$F$45</definedName>
    <definedName name="_xlnm.Print_Area" localSheetId="1">'1300'!$A$1:$F$44</definedName>
    <definedName name="_xlnm.Print_Area" localSheetId="2">'1400'!$A$1:$F$100</definedName>
    <definedName name="_xlnm.Print_Area" localSheetId="3">'1500'!$A$1:$F$44</definedName>
    <definedName name="_xlnm.Print_Area" localSheetId="4">'1700'!$A$1:$F$50</definedName>
    <definedName name="_xlnm.Print_Area" localSheetId="5">'1800'!$A$1:$F$50</definedName>
    <definedName name="_xlnm.Print_Area" localSheetId="6">'2100'!$A$1:$F$44</definedName>
    <definedName name="_xlnm.Print_Area" localSheetId="7">'2200'!$A$1:$F$40</definedName>
    <definedName name="_xlnm.Print_Area" localSheetId="8">'2300'!$A$1:$F$87</definedName>
    <definedName name="_xlnm.Print_Area" localSheetId="9">'3100'!$A$1:$F$44</definedName>
    <definedName name="_xlnm.Print_Area" localSheetId="10">'3200'!$A$1:$F$45</definedName>
    <definedName name="_xlnm.Print_Area" localSheetId="11">'3300'!$A$1:$F$48</definedName>
    <definedName name="_xlnm.Print_Area" localSheetId="12">'3400'!$A$1:$F$37</definedName>
    <definedName name="_xlnm.Print_Area" localSheetId="13">'3500'!$A$1:$F$46</definedName>
    <definedName name="_xlnm.Print_Area" localSheetId="14">'3800'!$A$1:$F$49</definedName>
    <definedName name="_xlnm.Print_Area" localSheetId="23">'Sch B'!$A$1:$F$74</definedName>
    <definedName name="_xlnm.Print_Area" localSheetId="24">'Sch C'!$A$1:$F$46</definedName>
    <definedName name="_xlnm.Print_Area" localSheetId="25">Sum!$A$1:$C$34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7" i="2" l="1"/>
  <c r="F42" i="2"/>
  <c r="J15" i="54"/>
  <c r="F38" i="4"/>
  <c r="D76" i="33"/>
  <c r="F74" i="33"/>
  <c r="D35" i="10"/>
  <c r="F33" i="10"/>
  <c r="F22" i="55"/>
  <c r="D18" i="32"/>
  <c r="F15" i="32"/>
  <c r="E23" i="32"/>
  <c r="D20" i="56" l="1"/>
  <c r="D18" i="56"/>
  <c r="F16" i="55"/>
  <c r="D26" i="10"/>
  <c r="D22" i="10"/>
  <c r="J31" i="54"/>
  <c r="D13" i="47"/>
  <c r="D13" i="37"/>
  <c r="D3" i="54"/>
  <c r="X5" i="54"/>
  <c r="X6" i="54"/>
  <c r="D38" i="5"/>
  <c r="X3" i="54"/>
  <c r="I3" i="54"/>
  <c r="J3" i="54"/>
  <c r="S3" i="54"/>
  <c r="D4" i="54"/>
  <c r="L4" i="54" s="1"/>
  <c r="I4" i="54"/>
  <c r="J4" i="54"/>
  <c r="S4" i="54"/>
  <c r="D5" i="54"/>
  <c r="I5" i="54"/>
  <c r="J5" i="54"/>
  <c r="Q5" i="54"/>
  <c r="S5" i="54"/>
  <c r="U5" i="54"/>
  <c r="Q6" i="54"/>
  <c r="D6" i="54"/>
  <c r="I6" i="54"/>
  <c r="J6" i="54"/>
  <c r="R6" i="54"/>
  <c r="S6" i="54"/>
  <c r="V6" i="54"/>
  <c r="H7" i="54"/>
  <c r="T7" i="54"/>
  <c r="J23" i="54" s="1"/>
  <c r="B20" i="54"/>
  <c r="B21" i="54"/>
  <c r="B22" i="54"/>
  <c r="B23" i="54"/>
  <c r="F34" i="54"/>
  <c r="G34" i="54" s="1"/>
  <c r="J34" i="54" s="1"/>
  <c r="N34" i="54"/>
  <c r="F35" i="54"/>
  <c r="G35" i="54" s="1"/>
  <c r="J35" i="54" s="1"/>
  <c r="N35" i="54"/>
  <c r="F36" i="54"/>
  <c r="G36" i="54" s="1"/>
  <c r="J36" i="54" s="1"/>
  <c r="N36" i="54"/>
  <c r="F37" i="54"/>
  <c r="G37" i="54" s="1"/>
  <c r="N37" i="54"/>
  <c r="S37" i="54"/>
  <c r="S38" i="54" s="1"/>
  <c r="B38" i="54"/>
  <c r="M38" i="54"/>
  <c r="P38" i="54"/>
  <c r="Q38" i="54"/>
  <c r="D31" i="29" s="1"/>
  <c r="R38" i="54"/>
  <c r="F29" i="2"/>
  <c r="F24" i="37"/>
  <c r="D26" i="37" s="1"/>
  <c r="T34" i="54" l="1"/>
  <c r="G6" i="54"/>
  <c r="M6" i="54" s="1"/>
  <c r="N6" i="54" s="1"/>
  <c r="O6" i="54" s="1"/>
  <c r="P6" i="54" s="1"/>
  <c r="T36" i="54"/>
  <c r="L6" i="54"/>
  <c r="T35" i="54"/>
  <c r="S7" i="54"/>
  <c r="J22" i="54" s="1"/>
  <c r="J38" i="54"/>
  <c r="N38" i="54"/>
  <c r="X4" i="54"/>
  <c r="X7" i="54" s="1"/>
  <c r="U6" i="54"/>
  <c r="V5" i="54"/>
  <c r="J10" i="54"/>
  <c r="J7" i="54"/>
  <c r="D26" i="29"/>
  <c r="W6" i="54"/>
  <c r="G5" i="54"/>
  <c r="L5" i="54"/>
  <c r="I7" i="54"/>
  <c r="L3" i="54"/>
  <c r="D7" i="54"/>
  <c r="V4" i="54"/>
  <c r="U4" i="54"/>
  <c r="V3" i="54"/>
  <c r="J27" i="54"/>
  <c r="B7" i="54"/>
  <c r="R5" i="54"/>
  <c r="W5" i="54" s="1"/>
  <c r="U3" i="54"/>
  <c r="Q4" i="54"/>
  <c r="R3" i="54"/>
  <c r="H37" i="54"/>
  <c r="H36" i="54"/>
  <c r="H35" i="54"/>
  <c r="H34" i="54"/>
  <c r="D40" i="5" s="1"/>
  <c r="G4" i="54"/>
  <c r="Q3" i="54"/>
  <c r="G3" i="54"/>
  <c r="D8" i="49" l="1"/>
  <c r="D10" i="24"/>
  <c r="D16" i="24" s="1"/>
  <c r="D7" i="2"/>
  <c r="V7" i="54"/>
  <c r="J26" i="54" s="1"/>
  <c r="K6" i="54"/>
  <c r="L37" i="54"/>
  <c r="D12" i="50"/>
  <c r="T38" i="54"/>
  <c r="J29" i="54" s="1"/>
  <c r="L7" i="54"/>
  <c r="J24" i="54" s="1"/>
  <c r="K5" i="54"/>
  <c r="M5" i="54"/>
  <c r="N5" i="54" s="1"/>
  <c r="O5" i="54" s="1"/>
  <c r="P5" i="54" s="1"/>
  <c r="K35" i="54"/>
  <c r="O35" i="54"/>
  <c r="L35" i="54"/>
  <c r="K36" i="54"/>
  <c r="L36" i="54"/>
  <c r="O36" i="54"/>
  <c r="K4" i="54"/>
  <c r="M4" i="54"/>
  <c r="N4" i="54" s="1"/>
  <c r="O4" i="54" s="1"/>
  <c r="P4" i="54" s="1"/>
  <c r="K3" i="54"/>
  <c r="G7" i="54"/>
  <c r="M3" i="54"/>
  <c r="R4" i="54"/>
  <c r="W4" i="54" s="1"/>
  <c r="K34" i="54"/>
  <c r="O34" i="54"/>
  <c r="L34" i="54"/>
  <c r="Q7" i="54"/>
  <c r="J20" i="54" s="1"/>
  <c r="W3" i="54"/>
  <c r="U7" i="54"/>
  <c r="D16" i="27"/>
  <c r="F65" i="33"/>
  <c r="F61" i="33"/>
  <c r="F57" i="33"/>
  <c r="D27" i="32"/>
  <c r="F25" i="32"/>
  <c r="F17" i="47"/>
  <c r="D19" i="47" s="1"/>
  <c r="R7" i="54" l="1"/>
  <c r="J21" i="54" s="1"/>
  <c r="L38" i="54"/>
  <c r="O38" i="54"/>
  <c r="K38" i="54"/>
  <c r="J18" i="54" s="1"/>
  <c r="M7" i="54"/>
  <c r="J17" i="54" s="1"/>
  <c r="N3" i="54"/>
  <c r="W7" i="54"/>
  <c r="J28" i="54" s="1"/>
  <c r="K7" i="54"/>
  <c r="F49" i="46"/>
  <c r="J11" i="54" l="1"/>
  <c r="J19" i="54"/>
  <c r="O3" i="54"/>
  <c r="N7" i="54"/>
  <c r="J12" i="54" s="1"/>
  <c r="J16" i="54"/>
  <c r="F56" i="27"/>
  <c r="D57" i="27" s="1"/>
  <c r="F52" i="27"/>
  <c r="D23" i="8" l="1"/>
  <c r="D8" i="9"/>
  <c r="P3" i="54"/>
  <c r="P7" i="54" s="1"/>
  <c r="O7" i="54"/>
  <c r="J13" i="54" s="1"/>
  <c r="D53" i="27"/>
  <c r="D19" i="9" l="1"/>
  <c r="J14" i="54"/>
  <c r="F15" i="27"/>
  <c r="D13" i="48" l="1"/>
  <c r="J25" i="54"/>
  <c r="D7" i="3" s="1"/>
  <c r="D8" i="50"/>
  <c r="F36" i="2"/>
  <c r="F9" i="32" l="1"/>
  <c r="F10" i="32"/>
  <c r="F26" i="2" l="1"/>
  <c r="F25" i="2"/>
  <c r="D12" i="32"/>
  <c r="F11" i="37" l="1"/>
  <c r="F9" i="37"/>
  <c r="F17" i="37"/>
  <c r="D19" i="37" s="1"/>
  <c r="F6" i="26"/>
  <c r="D9" i="26" l="1"/>
  <c r="D66" i="33"/>
  <c r="D63" i="33"/>
  <c r="F23" i="32"/>
  <c r="D58" i="33" l="1"/>
  <c r="H7" i="1" l="1"/>
</calcChain>
</file>

<file path=xl/sharedStrings.xml><?xml version="1.0" encoding="utf-8"?>
<sst xmlns="http://schemas.openxmlformats.org/spreadsheetml/2006/main" count="1172" uniqueCount="667">
  <si>
    <t>subitem B81.04(a)</t>
  </si>
  <si>
    <t>Note:</t>
  </si>
  <si>
    <t>The cost for process control by the</t>
  </si>
  <si>
    <t>contractor must be included in his</t>
  </si>
  <si>
    <t>Prov Sum</t>
  </si>
  <si>
    <t>General requirements and provisions</t>
  </si>
  <si>
    <t xml:space="preserve">Office and laboratory </t>
  </si>
  <si>
    <t>Offices and laboratory for site personnel</t>
  </si>
  <si>
    <t>TOTAL SECTION 1400 CARRIED TO SUMMARY</t>
  </si>
  <si>
    <t>GENERAL REQUIREMENTS AND</t>
  </si>
  <si>
    <t>PROVISIONS</t>
  </si>
  <si>
    <t>B12.04</t>
  </si>
  <si>
    <t>PC Sum</t>
  </si>
  <si>
    <t>SECTION 1200</t>
  </si>
  <si>
    <t>TOTAL SECTION 1200 CARRIED TO SUMMARY</t>
  </si>
  <si>
    <t>(a) Fixed obligations</t>
  </si>
  <si>
    <t>(b) Value-related obligations</t>
  </si>
  <si>
    <t>(c) Time-related obligations</t>
  </si>
  <si>
    <t>Month</t>
  </si>
  <si>
    <t>SECTION 1400</t>
  </si>
  <si>
    <t>HOUSING, OFFICES AND</t>
  </si>
  <si>
    <t>LABORATORY FOR THE</t>
  </si>
  <si>
    <t>ENGINEER'S SITE PERSONNEL</t>
  </si>
  <si>
    <t>(e) Ablution units</t>
  </si>
  <si>
    <t>(a) Chairs</t>
  </si>
  <si>
    <t>B14.03</t>
  </si>
  <si>
    <t>(a) Items measured by number</t>
  </si>
  <si>
    <t>(d) Desks, complete with drawers and locks</t>
  </si>
  <si>
    <t>B15.03</t>
  </si>
  <si>
    <t>Temporary traffic-control facilities</t>
  </si>
  <si>
    <t>(a) Flagmen</t>
  </si>
  <si>
    <t>(b) Portable STOP and GO-RY signs</t>
  </si>
  <si>
    <t>(e) Road signs, R-and TR-series</t>
  </si>
  <si>
    <t>(f) Road signs, TW-series (1 500)</t>
  </si>
  <si>
    <t>(g) Road signs, STW-, DTG-, TGS-</t>
  </si>
  <si>
    <t xml:space="preserve">      and TG-series (excluding</t>
  </si>
  <si>
    <t xml:space="preserve">      delineators and barricades)</t>
  </si>
  <si>
    <t>(h) Delineators</t>
  </si>
  <si>
    <t xml:space="preserve">      (i) Single (800x200)</t>
  </si>
  <si>
    <t xml:space="preserve">      (ii) Mounted back to back</t>
  </si>
  <si>
    <t>(i) Moveable barricade/road sign</t>
  </si>
  <si>
    <t xml:space="preserve">     combination</t>
  </si>
  <si>
    <t>(n) Road signs, TW-series, 1500 mm</t>
  </si>
  <si>
    <t xml:space="preserve">      Triangular sides including TIN,</t>
  </si>
  <si>
    <t xml:space="preserve">      1500 x 400</t>
  </si>
  <si>
    <t>(a) Fixed penalty per occurrence</t>
  </si>
  <si>
    <t>(b) Time-related penalty</t>
  </si>
  <si>
    <t>hour</t>
  </si>
  <si>
    <t>SECTION 3500</t>
  </si>
  <si>
    <t>SCHEDULE A: ROADWORKS</t>
  </si>
  <si>
    <t>SECTION 1500</t>
  </si>
  <si>
    <t>ITEM NO</t>
  </si>
  <si>
    <t>DESCRIPTION</t>
  </si>
  <si>
    <t>UNIT</t>
  </si>
  <si>
    <t>QTY</t>
  </si>
  <si>
    <t>RATE</t>
  </si>
  <si>
    <t>AMOUNT</t>
  </si>
  <si>
    <t>1500</t>
  </si>
  <si>
    <t>ACCOMMODATION OF TRAFFIC</t>
  </si>
  <si>
    <t>B15.01</t>
  </si>
  <si>
    <t>Accommodation of traffic and maintaining temporary deviations</t>
  </si>
  <si>
    <t>km</t>
  </si>
  <si>
    <t>TOTAL SECTION 1500 CARRIED TO SUMMARY</t>
  </si>
  <si>
    <t xml:space="preserve"> SCHEDULE A: ROADWORKS</t>
  </si>
  <si>
    <t>SECTION 1800</t>
  </si>
  <si>
    <t>DAYWORKS</t>
  </si>
  <si>
    <t>B18.01</t>
  </si>
  <si>
    <t>Labourers:</t>
  </si>
  <si>
    <t>(i) Unskilled</t>
  </si>
  <si>
    <t>hr</t>
  </si>
  <si>
    <t>(ii) Semi-skilled</t>
  </si>
  <si>
    <t>(iii) Skilled</t>
  </si>
  <si>
    <t>B18.02</t>
  </si>
  <si>
    <t>B18.03</t>
  </si>
  <si>
    <t>Tipper trucks:</t>
  </si>
  <si>
    <t>(i) 3 - 5 ton</t>
  </si>
  <si>
    <t>(ii) 5,1 - 10 ton</t>
  </si>
  <si>
    <t>B18.04</t>
  </si>
  <si>
    <t>B18.06</t>
  </si>
  <si>
    <t>LDV</t>
  </si>
  <si>
    <t>B18.08</t>
  </si>
  <si>
    <t>Hand Controlled Compactors</t>
  </si>
  <si>
    <t>(i) Pedestrian roller (Bomag BW90 or similar)</t>
  </si>
  <si>
    <t>(ii) Vibratory plate</t>
  </si>
  <si>
    <t>(iii) Rammers</t>
  </si>
  <si>
    <t>B18.09</t>
  </si>
  <si>
    <t>Water truck (min 10 000 l )</t>
  </si>
  <si>
    <t>TOTAL SECTION 1800 CARRIED TO SUMMARY</t>
  </si>
  <si>
    <t>SECTION 2300</t>
  </si>
  <si>
    <t>CONCRETE KERBING, CONCRETE CHANNELING, CHUTES &amp; DOWNPIPES &amp; CONCRETE LININGS FOR OPEN DRAINS</t>
  </si>
  <si>
    <t>PRECAST CONCRETE KERBS</t>
  </si>
  <si>
    <t>m</t>
  </si>
  <si>
    <t>m³</t>
  </si>
  <si>
    <t>m²</t>
  </si>
  <si>
    <t>SECTION 1300</t>
  </si>
  <si>
    <t>1300</t>
  </si>
  <si>
    <t>CONTRACTOR'S ESTABLISHMENT ON SITE AND GENERAL OBLIGATIONS</t>
  </si>
  <si>
    <t>B13.01</t>
  </si>
  <si>
    <t>GENERAL(Smallworks) &amp; ENGINEER'S OFFICE</t>
  </si>
  <si>
    <t>%</t>
  </si>
  <si>
    <t>No.</t>
  </si>
  <si>
    <t>Prov. Sum</t>
  </si>
  <si>
    <t>TOTAL SECTION 1300 CARRIED TO SUMMARY</t>
  </si>
  <si>
    <t>SECTION 1700</t>
  </si>
  <si>
    <t>CLEARING AND GRUBBING</t>
  </si>
  <si>
    <t>B17.01</t>
  </si>
  <si>
    <t>Clearing and grubbing of:</t>
  </si>
  <si>
    <t>ha</t>
  </si>
  <si>
    <t>No</t>
  </si>
  <si>
    <t>TOTAL SECTION 1700 CARRIED TO SUMMARY</t>
  </si>
  <si>
    <t>TOTAL SECTION 2300 CARRIED TO SUMMARY</t>
  </si>
  <si>
    <t>SECTION 3400</t>
  </si>
  <si>
    <t>3400</t>
  </si>
  <si>
    <t>PAVEMENT LAYERS OF GRAVEL MATERIAL</t>
  </si>
  <si>
    <t>TOTAL SECTION 3400 CARRIED TO SUMMARY</t>
  </si>
  <si>
    <t xml:space="preserve"> </t>
  </si>
  <si>
    <t>t</t>
  </si>
  <si>
    <t>ITEM NO.</t>
  </si>
  <si>
    <t>SECTION 5700</t>
  </si>
  <si>
    <t>5700</t>
  </si>
  <si>
    <t>ROAD MARKINGS</t>
  </si>
  <si>
    <t>57.02</t>
  </si>
  <si>
    <t>Retro-reflective road-marking paint:</t>
  </si>
  <si>
    <t>(a) White lines (broken or unbroken)</t>
  </si>
  <si>
    <t>(d) White lettering and symbols</t>
  </si>
  <si>
    <t>Setting out and pre-marking the lines (excluding traffic island markings, lettering and symbols)</t>
  </si>
  <si>
    <t>TOTAL SECTION 5700 CARRIED TO SUMMARY</t>
  </si>
  <si>
    <t>SECTION 5900</t>
  </si>
  <si>
    <t>FINISHING THE ROAD AND ROAD RESERVE AND TREATING OLD ROADS</t>
  </si>
  <si>
    <t>Finishing the road and road reserve:</t>
  </si>
  <si>
    <t>(b) Single carriageway road</t>
  </si>
  <si>
    <t>SECTION 8100</t>
  </si>
  <si>
    <t>8100</t>
  </si>
  <si>
    <t>TESTING MATERIALS AND WORKMANSHIP</t>
  </si>
  <si>
    <t>TOTAL SECTION 8100 CARRIED TO SUMMARY</t>
  </si>
  <si>
    <t>OCCUPATIONAL HEALTH AND SAFETY ACT OBLIGATIONS (As and when required by the client)</t>
  </si>
  <si>
    <t>Lump Sum</t>
  </si>
  <si>
    <t>TOTAL SCHEDULE B CARRIED TO SUMMARY</t>
  </si>
  <si>
    <t xml:space="preserve"> SUMMARY OF BILL OF QUANTITIES</t>
  </si>
  <si>
    <t xml:space="preserve"> SCHEDULE A : ROADWORKS</t>
  </si>
  <si>
    <t>SECTION</t>
  </si>
  <si>
    <t>Contractor's establishment on site and general obligations</t>
  </si>
  <si>
    <t>Accommodation of traffic</t>
  </si>
  <si>
    <t>Clearing and grubbing</t>
  </si>
  <si>
    <t>Dayworks</t>
  </si>
  <si>
    <t>Prefabricated culverts</t>
  </si>
  <si>
    <t>Mass earthworks</t>
  </si>
  <si>
    <t>Pavement layers of gravel materials</t>
  </si>
  <si>
    <t>Stabilization</t>
  </si>
  <si>
    <t>Road signs</t>
  </si>
  <si>
    <t>Road markings</t>
  </si>
  <si>
    <t>Finishing the road and road reserve and treating old roads</t>
  </si>
  <si>
    <t>Testing materials and workmanship</t>
  </si>
  <si>
    <t>TENDER (CONTRACT) SUM</t>
  </si>
  <si>
    <t>SECTION 3300</t>
  </si>
  <si>
    <t>MASS EARTHWORKS</t>
  </si>
  <si>
    <t>TOTAL SECTION 3300 CARRIED TO SUMMARY</t>
  </si>
  <si>
    <t>3500</t>
  </si>
  <si>
    <t>STABILIZATION</t>
  </si>
  <si>
    <t>B35.01</t>
  </si>
  <si>
    <t>Chemical stabilisation extra-over unstabilized compacted layers:</t>
  </si>
  <si>
    <t>Chemical stabilising agent:</t>
  </si>
  <si>
    <t>TOTAL SECTION 3500 CARRIED TO SUMMARY</t>
  </si>
  <si>
    <t>SECTION 5600</t>
  </si>
  <si>
    <t>Extra over item 56.05 for cement-treated soil backfill</t>
  </si>
  <si>
    <t>TRAFFIC SIGNS ERECTED COMPLETE</t>
  </si>
  <si>
    <t>TOTAL SECTION 5600 CARRIED TO SUMMARY</t>
  </si>
  <si>
    <t>TOTAL BROUGHT FORWARD</t>
  </si>
  <si>
    <t>SECTION 2200</t>
  </si>
  <si>
    <t>PREFABRICATED CULVERTS</t>
  </si>
  <si>
    <t>EXCAVATION</t>
  </si>
  <si>
    <t>Excavation</t>
  </si>
  <si>
    <t>BACKFILLING</t>
  </si>
  <si>
    <t>Backfilling</t>
  </si>
  <si>
    <t>TOTAL SECTION 2200 CARRIED TO SUMMARY</t>
  </si>
  <si>
    <t>ITEM                        NO</t>
  </si>
  <si>
    <t>TENDER (CONTRACT) PRICE TO FORM OF OFFER</t>
  </si>
  <si>
    <t>Rate Only</t>
  </si>
  <si>
    <t>Foreman</t>
  </si>
  <si>
    <t>Cut and borrow to fill, including free-haul up to 5km</t>
  </si>
  <si>
    <t>B13.02</t>
  </si>
  <si>
    <t>ADD : 15% VAT</t>
  </si>
  <si>
    <t>B12.01</t>
  </si>
  <si>
    <t>Relocation, protection or replacement of existing services</t>
  </si>
  <si>
    <t>Provision for a Community Liaison Officer</t>
  </si>
  <si>
    <t>Training</t>
  </si>
  <si>
    <t>Occupational Health &amp; Safety Agent on behalf of the Employer</t>
  </si>
  <si>
    <t>(a) Payment of OHS Agent</t>
  </si>
  <si>
    <t>(b) Prime-cost items and items paid for in a lump sum:</t>
  </si>
  <si>
    <t>(x) Handling cost and profit in respect of sub- item B14.03(b)(ix) above</t>
  </si>
  <si>
    <t>(xiii) Internet connection (ADSL or mobile LTE) for email connetivity</t>
  </si>
  <si>
    <t>(xii) Handling cost and profit in respect of sub- item B14.03(b)(xi) above</t>
  </si>
  <si>
    <t>(xiv) Handling cost and profit in respect of sub- item B14.03(b)(xiii) above</t>
  </si>
  <si>
    <t>Car ports</t>
  </si>
  <si>
    <t>TOTAL SECTION 1400 CARRIED FORWARD TO NEXT PAGE</t>
  </si>
  <si>
    <t>TOTAL SECTION 1400 BROUGHT FORWARD FROM PREVIOUS PAGE</t>
  </si>
  <si>
    <t>Office and laboratory fittings,installations and equipment</t>
  </si>
  <si>
    <t xml:space="preserve">        </t>
  </si>
  <si>
    <t xml:space="preserve">            </t>
  </si>
  <si>
    <t>(vi) Wash-hand basins complete with taps and drains</t>
  </si>
  <si>
    <t>(x) Fire extinguishers, 9,0 kg, all purpose dry powder type, complete, mounted on wall  with brackets</t>
  </si>
  <si>
    <t>(i) 220/250 volt power points</t>
  </si>
  <si>
    <t>B14.10</t>
  </si>
  <si>
    <r>
      <t>m</t>
    </r>
    <r>
      <rPr>
        <vertAlign val="superscript"/>
        <sz val="10"/>
        <rFont val="Arial"/>
        <family val="2"/>
      </rPr>
      <t>3</t>
    </r>
  </si>
  <si>
    <t>B15.14</t>
  </si>
  <si>
    <t>B15.15</t>
  </si>
  <si>
    <t>(a) Safety jackets</t>
  </si>
  <si>
    <t>Clearing and grubbing at inlets and outlets of hydraulic structures</t>
  </si>
  <si>
    <t>(a) Excavating soft material situated within the following depth ranges below the surface level</t>
  </si>
  <si>
    <t>(i) 0m up to 1,5m</t>
  </si>
  <si>
    <t>(b) Extra over subitem 22.01(a) for excavation in hard material irrespective of depth</t>
  </si>
  <si>
    <t>(a) Using the excavated material</t>
  </si>
  <si>
    <t>(a) Material in compacted layer thickness of 200mm and less</t>
  </si>
  <si>
    <t>B33.01</t>
  </si>
  <si>
    <t>B33.04</t>
  </si>
  <si>
    <t>Pavement layers constructed from gravel taken from cut or borrow, including free-haul up to 5,0 km:</t>
  </si>
  <si>
    <t>B34.01</t>
  </si>
  <si>
    <t>(a) With 5% OPC</t>
  </si>
  <si>
    <t>(a) Provision and erection of regulatory traffic signs for 60km/h design standard, complete</t>
  </si>
  <si>
    <t>(i) Stop sign (R1)</t>
  </si>
  <si>
    <t>(ii) R201 (Speed limit 40km/h)</t>
  </si>
  <si>
    <t>(b) Provision and erection of warning traffic signs for 60km/h design standard, complete</t>
  </si>
  <si>
    <t>(c) Provision and erection of information traffic signs for 60km/h design standard, complete</t>
  </si>
  <si>
    <t>(i) W104 (T-junction)</t>
  </si>
  <si>
    <t>(ii) W107 or W108 (Side road junction)</t>
  </si>
  <si>
    <t>(i) W401 or W402 
(Danger Plates 150mm x 600mm)</t>
  </si>
  <si>
    <t>Re-establishing the painting unit at the end of the maintenance period</t>
  </si>
  <si>
    <t>(i) 100 mm wide</t>
  </si>
  <si>
    <t>(ii) 300 mm wide</t>
  </si>
  <si>
    <t>57.06</t>
  </si>
  <si>
    <t>(i) Generic skills</t>
  </si>
  <si>
    <t>(ii) Entrepreneurial skills</t>
  </si>
  <si>
    <t>TOTAL SCHEDULE C CARRIED TO SUMMARY</t>
  </si>
  <si>
    <t>Months</t>
  </si>
  <si>
    <t>C10.01</t>
  </si>
  <si>
    <t xml:space="preserve"> STRUCTURED TRAINING</t>
  </si>
  <si>
    <t>(a) Contractor’s initial obligations in respect of the Occupational Health and Safety Act and Construction Regulations</t>
  </si>
  <si>
    <t>(b)Contractor’s time related obligations in respect of the Occupational Health and Safety Act and Construction Regulations</t>
  </si>
  <si>
    <t>(c) Submission of the Health and Safety File</t>
  </si>
  <si>
    <t>(d) Provision for personal protection equipment and clothing</t>
  </si>
  <si>
    <t>(e) OHS training</t>
  </si>
  <si>
    <t>(d) Handling cost and profit in respect  of subitem E10.02(a)</t>
  </si>
  <si>
    <t>Loader (0,5m³) (55kW) - TLB</t>
  </si>
  <si>
    <t>(iii) Municipal services</t>
  </si>
  <si>
    <t>(iv) Private property services</t>
  </si>
  <si>
    <t>Non-specified signage ordered by the Engineer and Site Safety officer:</t>
  </si>
  <si>
    <t>(b) Handling cost and profit in respect of Item B15.17(a)</t>
  </si>
  <si>
    <t>(a) Provisional sum for non-specified signage or arrangements asordered by the Engineer</t>
  </si>
  <si>
    <t>Penalty to be deducted for non-compliance with requirements for accommodation of traffic</t>
  </si>
  <si>
    <t>B22.02</t>
  </si>
  <si>
    <t>B56.10</t>
  </si>
  <si>
    <t>Statutory signs, street names, etc. supplied and erected complete</t>
  </si>
  <si>
    <t>ROAD SIGNS</t>
  </si>
  <si>
    <t>man-day</t>
  </si>
  <si>
    <t>(iii) W409
(T-Junction Chevron)</t>
  </si>
  <si>
    <t>(a) Existing serivces to be relocated, 
protected or replaced as ordered by the engineer:</t>
  </si>
  <si>
    <t>B15.16</t>
  </si>
  <si>
    <t>SECTION 2100</t>
  </si>
  <si>
    <t>SECTION 2100: DRAINS</t>
  </si>
  <si>
    <t>B21.01</t>
  </si>
  <si>
    <t>Excavation for open drains:</t>
  </si>
  <si>
    <t>(a) Excavating soft material situated within the following depth ranges below the surface level:</t>
  </si>
  <si>
    <t>(i) 0 m up to 1,5 m</t>
  </si>
  <si>
    <r>
      <t xml:space="preserve"> m</t>
    </r>
    <r>
      <rPr>
        <vertAlign val="superscript"/>
        <sz val="10"/>
        <rFont val="Arial"/>
        <family val="2"/>
      </rPr>
      <t>3</t>
    </r>
  </si>
  <si>
    <t>(ii) Compacted to 93% mod.AASHTO density</t>
  </si>
  <si>
    <t>TOTAL SECTION 2100 CARRIED TO SUMMARY</t>
  </si>
  <si>
    <t>Drains</t>
  </si>
  <si>
    <t>LI</t>
  </si>
  <si>
    <r>
      <t xml:space="preserve">17.04
</t>
    </r>
    <r>
      <rPr>
        <sz val="10"/>
        <color rgb="FF000000"/>
        <rFont val="Arial"/>
        <family val="2"/>
      </rPr>
      <t>LI</t>
    </r>
  </si>
  <si>
    <t>Concrete kerbing</t>
  </si>
  <si>
    <t>(b) Handling cost and profit in respect of B12.01(a)</t>
  </si>
  <si>
    <t>Occupational Health &amp; Safety Relation to COVID-19</t>
  </si>
  <si>
    <t>(a) Review of OHS plan for each assignment. Rate to include risk assessment specific to the COVID-19 pandemic and other adjustments to ensure compliance for the assisgnemnt</t>
  </si>
  <si>
    <t>Sum</t>
  </si>
  <si>
    <t>(b) Principal Contractor's Fixed Cost obligation in respect of the OHS Act and Construction Regulations Signage-COVID-19 Related</t>
  </si>
  <si>
    <t>(c) Provision for Personal Protective Equipment &amp; protective Clothing:</t>
  </si>
  <si>
    <t>(i) Including but not restricted to Reflective Vests</t>
  </si>
  <si>
    <t>sum</t>
  </si>
  <si>
    <t>(ii) Including but not restricted to Reflective Bibs</t>
  </si>
  <si>
    <t>(iii) Including but not restricted to Hard Hats</t>
  </si>
  <si>
    <t>(iv) Including but not restricted to protective footwear</t>
  </si>
  <si>
    <t>(v) Including but not restricted to Earplugs</t>
  </si>
  <si>
    <t>(vi) Including but not restricted to Dust Masks</t>
  </si>
  <si>
    <t>(vii) Face Masks for COVID-19 (respiratory protection as required)</t>
  </si>
  <si>
    <t>(viii) Surgical Gloves (for security and cleaning team)</t>
  </si>
  <si>
    <t>(ix) safety Goggles for Screening Person</t>
  </si>
  <si>
    <t>(d) Costs of medical certificate and Medical Surveillance</t>
  </si>
  <si>
    <t>ii) Exit examination</t>
  </si>
  <si>
    <t>(e) Re-induction Training for Covid-19</t>
  </si>
  <si>
    <t>(f) Provision of First Aid Boxes</t>
  </si>
  <si>
    <t>(g) Non contact Thermometers</t>
  </si>
  <si>
    <t xml:space="preserve">(I) Covid-19 OHS Compliance officer </t>
  </si>
  <si>
    <t>(i) Payment of OHS Compliance Officer</t>
  </si>
  <si>
    <t>(ii) Handling Cost and profit in respect of subitem E10.03 (I)(i) above</t>
  </si>
  <si>
    <t>(j) Provision for use by Engineer of Environmental Compliance officer</t>
  </si>
  <si>
    <t>(i) Payment of ECO</t>
  </si>
  <si>
    <t>(ii) Handling Cost and profit in respect of subitem E10.03 (j)(i) above</t>
  </si>
  <si>
    <t>(k) Other fixed-charge obligations for Covid-19 Hand Sanitiser-500ml</t>
  </si>
  <si>
    <t>(m) Cleaning and detergents for cleaning every day</t>
  </si>
  <si>
    <t>Daily Logbook for above</t>
  </si>
  <si>
    <t>(n) Extra cleaning staff</t>
  </si>
  <si>
    <t>(o) Waste management for COVID-19:</t>
  </si>
  <si>
    <t>(i) Waste Bins</t>
  </si>
  <si>
    <t xml:space="preserve"> Transport to Construction Site</t>
  </si>
  <si>
    <t>(p) Safety for COVID-19</t>
  </si>
  <si>
    <t>(q) Maintenance of a register for workers contacts</t>
  </si>
  <si>
    <t>(i) Initial ( baseline) medical examination screenings for Employees with COVID-19 Symptoms</t>
  </si>
  <si>
    <t>TOTAL CARRIED FORWARD</t>
  </si>
  <si>
    <t>B34.14</t>
  </si>
  <si>
    <t>(a) CETA Accredited Training</t>
  </si>
  <si>
    <t>(c) Training venue</t>
  </si>
  <si>
    <t>(d) Transport and accommodation of workers for training where it is not possible to undertake the training in close proximity of the site</t>
  </si>
  <si>
    <t>(e) Handling cost and profit in respect  of subitem F10.01(f)</t>
  </si>
  <si>
    <t>SECTION 3200</t>
  </si>
  <si>
    <t>SECTION 3800</t>
  </si>
  <si>
    <t>SECTION 7300</t>
  </si>
  <si>
    <t>Provision of traffic safety equipment for temporary use of visitors</t>
  </si>
  <si>
    <t>21.05</t>
  </si>
  <si>
    <t>Banks and dykes</t>
  </si>
  <si>
    <t>Portal and rectangular culverts:SANS 986</t>
  </si>
  <si>
    <t>kg</t>
  </si>
  <si>
    <t>23.01</t>
  </si>
  <si>
    <t>(a) Precast kerbing in accordance with SANS 927</t>
  </si>
  <si>
    <t>(i) Figure 8c kerb 1000mm lengths</t>
  </si>
  <si>
    <t>(i) Figure 7 kerb 300mm lengths around bellmounts</t>
  </si>
  <si>
    <t>23.05</t>
  </si>
  <si>
    <t>Inlet, outlet, transition and similar structures:</t>
  </si>
  <si>
    <t>Concrete lining for open drains</t>
  </si>
  <si>
    <t>Polyethylene sheeting (0.15mm thick) for concrete-lined open drains</t>
  </si>
  <si>
    <t>SELECTION, STOCKPILING AND BREAKING DOWN THE MATERIAL FROM BORROW PITS, CUTTING PAVEMENT LAYERS, AND PLACING AND COMPACTING OF GRAVEL LAYERS</t>
  </si>
  <si>
    <t>Crushing and Screening</t>
  </si>
  <si>
    <t>(c) Screening</t>
  </si>
  <si>
    <t>Stockpiling of material</t>
  </si>
  <si>
    <t>32.00</t>
  </si>
  <si>
    <t>32.03</t>
  </si>
  <si>
    <t>32.04</t>
  </si>
  <si>
    <t>32.06</t>
  </si>
  <si>
    <t>Cut to spoil including freehaul up to 5km</t>
  </si>
  <si>
    <t>(a) Soft excavation measured in its original position</t>
  </si>
  <si>
    <t>Roadbed preparation and the compaction of material</t>
  </si>
  <si>
    <t>Finishing-off cut and fill slopes, medians and interchange areas</t>
  </si>
  <si>
    <t>a) Cut slopes</t>
  </si>
  <si>
    <t>b) Fill Slopes</t>
  </si>
  <si>
    <t>c) Interchange areas</t>
  </si>
  <si>
    <t>33.10</t>
  </si>
  <si>
    <t>33.13</t>
  </si>
  <si>
    <t>Watering the pavement excavation floor</t>
  </si>
  <si>
    <t>kℓ</t>
  </si>
  <si>
    <t>Provisional sum for sampling and testing of materials for stabilisation design:</t>
  </si>
  <si>
    <t>(a)Provisional sum for testing labour, transport, supervision, accommodation of traffic and incidentals</t>
  </si>
  <si>
    <t xml:space="preserve">Handling cost and profit in respect of item B34.16(a)
</t>
  </si>
  <si>
    <t>34.11</t>
  </si>
  <si>
    <t xml:space="preserve">(a) Ordinary Portland Cement CEMII (B-L) 32,5N </t>
  </si>
  <si>
    <t>Mechanical modification</t>
  </si>
  <si>
    <t>b) By mixing materials from different sources</t>
  </si>
  <si>
    <t>Provision and application of water for curing</t>
  </si>
  <si>
    <t>35.03</t>
  </si>
  <si>
    <t>35.04</t>
  </si>
  <si>
    <t>38.00</t>
  </si>
  <si>
    <t>38.08</t>
  </si>
  <si>
    <t>38.10</t>
  </si>
  <si>
    <t>38.11</t>
  </si>
  <si>
    <t>BREAKING UP EXISTING PAVEMENT
LAYERS</t>
  </si>
  <si>
    <t>Sawing or cutting asphalt or cemented pavement layers:</t>
  </si>
  <si>
    <t>Preparing stockpile site</t>
  </si>
  <si>
    <t>Extra over for watering and compacting stockpile site</t>
  </si>
  <si>
    <t>PC
Sum</t>
  </si>
  <si>
    <t>56.05</t>
  </si>
  <si>
    <t>56.06</t>
  </si>
  <si>
    <t>SECTION 5800</t>
  </si>
  <si>
    <t>LANDSCAPING AND PLANTING PLANTS</t>
  </si>
  <si>
    <t>Grassing:</t>
  </si>
  <si>
    <t>(c) Hydroseeding:</t>
  </si>
  <si>
    <t>(i) Providing an approved seed mixture for
hydroseeding</t>
  </si>
  <si>
    <t>(ii) Providing an approved mulch
hydroseeding</t>
  </si>
  <si>
    <t>(iii) Hydroseeding</t>
  </si>
  <si>
    <t>58.00</t>
  </si>
  <si>
    <t>58.04</t>
  </si>
  <si>
    <t>59.00</t>
  </si>
  <si>
    <t>CONCRETE BLOCK PAVING FOR ROADS</t>
  </si>
  <si>
    <t>Concrete block paving</t>
  </si>
  <si>
    <t>(a) Grey, Type S-A, Shape A, Interlocking concrete blocks with 25MPa wet compression strength in accordance with UTG2, complaint with SANS1058 laid in herringbone bond on 25mm river sand bedding, compacted with plate vibrator with dry plaster sand broomed into joints while vibrating compaction untill all joints is saturated. Maximum 2mm height difference between blocks finished top level of individual blocks.</t>
  </si>
  <si>
    <t>(i) 80mm Thick</t>
  </si>
  <si>
    <t>Provision of approved herbicide and ant
poison:</t>
  </si>
  <si>
    <t>(a) Provision of materials</t>
  </si>
  <si>
    <t>(b) Contractor's charges and profit added to</t>
  </si>
  <si>
    <t>the prime cost sum</t>
  </si>
  <si>
    <t>73.00</t>
  </si>
  <si>
    <t>73.01</t>
  </si>
  <si>
    <t>73.03</t>
  </si>
  <si>
    <t>,</t>
  </si>
  <si>
    <t>14.01</t>
  </si>
  <si>
    <t>14.02</t>
  </si>
  <si>
    <t>14.04</t>
  </si>
  <si>
    <t>Supply, transport to site and erect contract signboards as per standard municipal specification</t>
  </si>
  <si>
    <t>(c) Handling cost and profit in respect  of subitem B12.04(a)</t>
  </si>
  <si>
    <t>(b) Reimbursement of Project Steering Committee member expenses</t>
  </si>
  <si>
    <t>L/sum</t>
  </si>
  <si>
    <t>month</t>
  </si>
  <si>
    <t>(a) Offices (interior floor space)</t>
  </si>
  <si>
    <t>Office and laboratory furniture:</t>
  </si>
  <si>
    <t>(i) Wheeled chair black</t>
  </si>
  <si>
    <t>(ii) Easy stacker office chair</t>
  </si>
  <si>
    <t>(ii) 1.2m x 2m table</t>
  </si>
  <si>
    <t>(f) 1,2m x 3m wooden conference table</t>
  </si>
  <si>
    <t>(iii) LED lights producing 500 lux on all desks and tables</t>
  </si>
  <si>
    <t>Provision of photostat, scanner and print facilities</t>
  </si>
  <si>
    <t>(xi) Laptop to the engineer, New Dell Precision 7520 portable work station with intel core i7-7820 hq CPU,64 gigabyte 2400MHz DDR4 SDRAM and Samsung 960 pro 1TB SSD</t>
  </si>
  <si>
    <t>Services</t>
  </si>
  <si>
    <t>(a) Services at office</t>
  </si>
  <si>
    <t>(i) Fixed costs</t>
  </si>
  <si>
    <t>(ii) Running costs</t>
  </si>
  <si>
    <t>SCHEDULE B: OHS ACT OBLIGATIONS</t>
  </si>
  <si>
    <t>PART B</t>
  </si>
  <si>
    <t>B10.01</t>
  </si>
  <si>
    <t>B10.02</t>
  </si>
  <si>
    <t>B10.03</t>
  </si>
  <si>
    <t>SCHEDULE C: TRAINING</t>
  </si>
  <si>
    <t>PART C</t>
  </si>
  <si>
    <t>Stockpiling and placing and compacting of gravel layers</t>
  </si>
  <si>
    <t>Breaking up exiting pavement layers</t>
  </si>
  <si>
    <t>Landscaping and planting plants</t>
  </si>
  <si>
    <t>Concrete block paving for roads</t>
  </si>
  <si>
    <t>TOTAL SCHEDULE A : CIVIL WORKS</t>
  </si>
  <si>
    <t>TOTAL SCHEDULE B: OCCUPATIONAL HEALTH AND SAFETY ACT OBLIGATIONS</t>
  </si>
  <si>
    <t>TOTAL SCHEDULE C: TRAINING</t>
  </si>
  <si>
    <t>Civil Engineering Intern for training by the Engineer</t>
  </si>
  <si>
    <t>(a) Payment of Civil Intern Min S4</t>
  </si>
  <si>
    <t>CONSTRUCTION COST SUBTOTAL</t>
  </si>
  <si>
    <t>Total</t>
  </si>
  <si>
    <t>1:4</t>
  </si>
  <si>
    <t>Earth Berm</t>
  </si>
  <si>
    <t>1:2</t>
  </si>
  <si>
    <t>Road 4 SW</t>
  </si>
  <si>
    <t>Road 3 SW</t>
  </si>
  <si>
    <t>Road 1 SW</t>
  </si>
  <si>
    <t>m3</t>
  </si>
  <si>
    <t>m2</t>
  </si>
  <si>
    <t>Stormwater Channel</t>
  </si>
  <si>
    <t>Cut to Fill</t>
  </si>
  <si>
    <t>Concrete Slabs</t>
  </si>
  <si>
    <t>Head Walls</t>
  </si>
  <si>
    <t>450w x 600h Culvert SANS986 200S</t>
  </si>
  <si>
    <t>Box Cut Volume</t>
  </si>
  <si>
    <t>Finish Embankment Area</t>
  </si>
  <si>
    <t>Clean Hydraulic Structures</t>
  </si>
  <si>
    <t>Clear &amp; Grub Area SW</t>
  </si>
  <si>
    <t>C4 Volume</t>
  </si>
  <si>
    <t>Concrete Volume</t>
  </si>
  <si>
    <t>Concrete Thickness</t>
  </si>
  <si>
    <t>Total Width</t>
  </si>
  <si>
    <t xml:space="preserve">Side Measured </t>
  </si>
  <si>
    <t>Side  Hor Width</t>
  </si>
  <si>
    <t>Depth</t>
  </si>
  <si>
    <t>Side Slope</t>
  </si>
  <si>
    <t>Bottom width</t>
  </si>
  <si>
    <t>Trapazoidal Length</t>
  </si>
  <si>
    <t>Cement for fill behind kerbs</t>
  </si>
  <si>
    <t>Fill behind kerbs G7 From Stockpile</t>
  </si>
  <si>
    <t>Hydroseeed Embankment Berm area</t>
  </si>
  <si>
    <t>Clear &amp; Grub Area</t>
  </si>
  <si>
    <t>Paving Type 80mm S-A</t>
  </si>
  <si>
    <t>Cement for C4</t>
  </si>
  <si>
    <t>Construct C4 under SW channel</t>
  </si>
  <si>
    <t>Construct C4 under Roads</t>
  </si>
  <si>
    <t>Mix Stockpile Material with G5</t>
  </si>
  <si>
    <t>Import G5 from Commercial source</t>
  </si>
  <si>
    <t>Cut G7 from stockpile</t>
  </si>
  <si>
    <t>Constrct G9 Lower Selected from stockpile @93% Mod AASHTO DENSITY</t>
  </si>
  <si>
    <t>Constrct G7 Upper Selected from stockpile @93% Mod AASHTO DENSITY</t>
  </si>
  <si>
    <t>Box Cut to Spoil</t>
  </si>
  <si>
    <t>Volume</t>
  </si>
  <si>
    <t>Unit</t>
  </si>
  <si>
    <t>Road 4</t>
  </si>
  <si>
    <t>Road 3</t>
  </si>
  <si>
    <t>Road 2</t>
  </si>
  <si>
    <t>Road 1</t>
  </si>
  <si>
    <t>Fill behind kerb with selected G7</t>
  </si>
  <si>
    <t>Clear &amp; Grub Area Roads</t>
  </si>
  <si>
    <t>Edge Beam</t>
  </si>
  <si>
    <t>Fig 7</t>
  </si>
  <si>
    <t>Fig 12</t>
  </si>
  <si>
    <t>Fig 8c</t>
  </si>
  <si>
    <t>Roadbed Rip Area</t>
  </si>
  <si>
    <t>G9 @ 93% Volume needed measured</t>
  </si>
  <si>
    <t>G7 @ 93% Volume needed measured</t>
  </si>
  <si>
    <t>C4 @ 97% Volume needed measured</t>
  </si>
  <si>
    <t>Total Block Paving Area</t>
  </si>
  <si>
    <t>Total Box Cut Volume</t>
  </si>
  <si>
    <t>Box Cut Volume of Bellmouth</t>
  </si>
  <si>
    <t>Area of Bellmouth</t>
  </si>
  <si>
    <t>Nr of Half Bellmouths</t>
  </si>
  <si>
    <t>Box Cut Volume of roads only</t>
  </si>
  <si>
    <t>Box Cut depth</t>
  </si>
  <si>
    <t>Box Cut Width</t>
  </si>
  <si>
    <t>Area of roads excluding bellmounth extra</t>
  </si>
  <si>
    <t>Width between kerbs</t>
  </si>
  <si>
    <t xml:space="preserve">(a) Complete with prefabricated floor slabs and high tenacity polymer bitumen adhesive compound concrete joint sealing tape applied at every joint. (DENSO tape or similar product) </t>
  </si>
  <si>
    <t>(i) 600mm wide x 450mm high SANS 986, CL200</t>
  </si>
  <si>
    <t>22.09</t>
  </si>
  <si>
    <t xml:space="preserve">Prefabricated concrete inlets and outlets to culverts
</t>
  </si>
  <si>
    <t xml:space="preserve">(a) Complete pre-cast unit including the headwall, wingwalls, floor and apron slab for 300 -600 series Nominal size 600S x 450H Code S1 wingwall dimensions 910D, 800W sealed to box culvert (ROCLA or similar product) with high tenacity polymer bitumen adhesive compound concrete joint sealing tape (DENSO tape or similar product) </t>
  </si>
  <si>
    <t>(i) 600mm wide x 450mm high SANS 986, Class 200</t>
  </si>
  <si>
    <t>Nr</t>
  </si>
  <si>
    <t>23.07</t>
  </si>
  <si>
    <t>Trimming for excavations for concrete-lined open drains</t>
  </si>
  <si>
    <t>a) In soft Material</t>
  </si>
  <si>
    <t>23.08</t>
  </si>
  <si>
    <t>b) Class U2 (broom finish) surface finish to cast in-situ concrete for trapazoidal channels</t>
  </si>
  <si>
    <t>23.09</t>
  </si>
  <si>
    <t>Formwork to cas in-situ concrete lining for open drains (Class F2 surface finish):</t>
  </si>
  <si>
    <t>b) Two sides with formwork on both sides (each face measured)</t>
  </si>
  <si>
    <t>c) To ends of slabs</t>
  </si>
  <si>
    <t>23.13</t>
  </si>
  <si>
    <t>23.10</t>
  </si>
  <si>
    <t>Sealed joints in concrete linings of open drains</t>
  </si>
  <si>
    <t>a) Polysulphide sealants or similar for construction joints 150mm deep at 21m intervals</t>
  </si>
  <si>
    <t>23.12</t>
  </si>
  <si>
    <t>Steel Reinforcement</t>
  </si>
  <si>
    <t>c) Welded Steel Fabric Reference 193 Mesh, 5,6mm rod thickness, 1,93kg/m2</t>
  </si>
  <si>
    <t>TOTAL SECTION 2300 CARRIED FORWARD TO NEXT PAGE</t>
  </si>
  <si>
    <t>TOTAL SECTION 2300 BROUGHT FORWARD FROM PREVIOUS PAGE</t>
  </si>
  <si>
    <t>(a) Class 25MPa/19mm trapezoidal open drain as per Standard Drawing cast in 3m alternative sections</t>
  </si>
  <si>
    <t xml:space="preserve">a) Cut 2m wide 400mm deep trapazoidal shape dyke and fill bank with cut material in layers of 200mm 2m wide with 1:4 slope between bank and dyke and 1:4 slope cut and fill embankments. Compact bank to 90% Mod AASHTO Density </t>
  </si>
  <si>
    <t>Banks and Dykes</t>
  </si>
  <si>
    <t>(b) Rip, shape and re-compaction to 90% of modified AASHTO density</t>
  </si>
  <si>
    <t>Rip &amp; Recompact</t>
  </si>
  <si>
    <t>150mm Rip &amp; Recompact to 90%</t>
  </si>
  <si>
    <t>(f) Gravel Base (chemically stabilized material) compacted to:</t>
  </si>
  <si>
    <t>(i) 97% of modified AASHTO maximum dry density</t>
  </si>
  <si>
    <t>(1) 150mm C4 Constructed from G6 mechanically modified material from stockpile</t>
  </si>
  <si>
    <t>(a) Gravel Selected layer compacted to:</t>
  </si>
  <si>
    <t>(a) Base C4 Nominal cement 3% Extra over B34.01(f)(i)(1)</t>
  </si>
  <si>
    <t>(a) Excavation and backfilling for road sign supports (not applicable to kilometre posts)</t>
  </si>
  <si>
    <t>(iii) W202 or W203</t>
  </si>
  <si>
    <t>Preparing the areas for grassing</t>
  </si>
  <si>
    <t>b) Scarifying for loosening topsoil</t>
  </si>
  <si>
    <t>e) Providing and applying chemical fertilisers and soil improvement material</t>
  </si>
  <si>
    <t>(v) 3:2:1 (25) Fertiliser</t>
  </si>
  <si>
    <t>TOTAL SECTION 7300 CARRIED TO SUMMARY</t>
  </si>
  <si>
    <t>TOTAL SECTION 5900 CARRIED TO SUMMARY</t>
  </si>
  <si>
    <t>TOTAL SECTION 5800 CARRIED TO SUMMARY</t>
  </si>
  <si>
    <t>TOTAL SECTION 3800 CARRIED TO SUMMARY</t>
  </si>
  <si>
    <t>TOTAL SECTION 3200 CARRIED TO SUMMARY</t>
  </si>
  <si>
    <t>300Hx200mmW Cast in situ concrete edge beams 30MPa/19mm complete with reinforcing and jointex expansion joints at 3m max interval.</t>
  </si>
  <si>
    <t>(b) Handling cost and profit in respect of subitems F10.01(i) &amp; (ii)</t>
  </si>
  <si>
    <t>Extra over for excavating material in pavement layers in restricted areas</t>
  </si>
  <si>
    <t>b) in cemented C4 layer to place kerbs</t>
  </si>
  <si>
    <t>Cut for Kerb in restricted areas</t>
  </si>
  <si>
    <t>Extra over for placing and compacting material in restricted areas behind kerbs</t>
  </si>
  <si>
    <t xml:space="preserve">b) 250mm behind kerbs with G7 material from Stockpile mixed with 1:10 Ordinary Portland Cement CEMII (B-L) 32,5N </t>
  </si>
  <si>
    <t>SECTION 3100</t>
  </si>
  <si>
    <t>TOTAL SECTION 3100 CARRIED TO SUMMARY</t>
  </si>
  <si>
    <t>Borrow materials</t>
  </si>
  <si>
    <t>31.00</t>
  </si>
  <si>
    <t>BORROW MATERIALS</t>
  </si>
  <si>
    <t>33.01</t>
  </si>
  <si>
    <t>Excess overburden</t>
  </si>
  <si>
    <t>(a) Remove excess overburden and stockpile on site</t>
  </si>
  <si>
    <t>31.03</t>
  </si>
  <si>
    <t>Finishing off borrow areas in</t>
  </si>
  <si>
    <t>(b) intermediate material</t>
  </si>
  <si>
    <t>(c) Soft Material</t>
  </si>
  <si>
    <t>B31.04</t>
  </si>
  <si>
    <t>Negotiate with land owner, obligations and costs and compensation of the owners of the land on which the borrow pit is located</t>
  </si>
  <si>
    <t>SECTION 5500</t>
  </si>
  <si>
    <t>Fencing</t>
  </si>
  <si>
    <t>FENCING</t>
  </si>
  <si>
    <t>55.02</t>
  </si>
  <si>
    <t>Supply and erect new fencing material for new fences and supplementing material in existing fences which are beding repaired or removed</t>
  </si>
  <si>
    <t>(h) Droppers (2450mm length Y-Section)</t>
  </si>
  <si>
    <t>(c) Fully Galvanaised 2,0mm Diamond mesh. 50mm Apeture</t>
  </si>
  <si>
    <t>(L) Straining post, stays and anchors</t>
  </si>
  <si>
    <t>(i) Verical</t>
  </si>
  <si>
    <t>(ii) Inclined</t>
  </si>
  <si>
    <t>(1) Steel stays and anchors (2400mm height 38mm Tube Appeture, 2.0mm Tubing Wall)</t>
  </si>
  <si>
    <t xml:space="preserve">(1) Steel straining post ( 2400mm height 76mm Tubing Appeture, 2,0mm Tubing wall) </t>
  </si>
  <si>
    <t>55.03</t>
  </si>
  <si>
    <t>New gates</t>
  </si>
  <si>
    <t>(i) Security gates (2400mm Width, 1800mm Height, 450mm Overhang, Double Leave, 42mm OD Tubing, Galvanized)</t>
  </si>
  <si>
    <t>55.04</t>
  </si>
  <si>
    <t>Moving existing fences and gates:</t>
  </si>
  <si>
    <t>a) Fences:</t>
  </si>
  <si>
    <t xml:space="preserve">(iv) Security fences </t>
  </si>
  <si>
    <t>b) Gates</t>
  </si>
  <si>
    <t>(b) Zinc-coated Smooth Wire</t>
  </si>
  <si>
    <t>(2) 2,24mm dia high tensile fencing wire</t>
  </si>
  <si>
    <t>(i) Galvanised grade C</t>
  </si>
  <si>
    <t>(3) 2,50mm mild-steel tying wire Grade C galvanised</t>
  </si>
  <si>
    <t xml:space="preserve">(1) 2,0mm dia mild steel straining wire Grade C galvanised </t>
  </si>
  <si>
    <t>SECTION 6400</t>
  </si>
  <si>
    <t>TOTAL SECTION 6400 CARRIED TO SUMMARY</t>
  </si>
  <si>
    <t>64.00</t>
  </si>
  <si>
    <t>CONCRETE FOR STRUCTURES</t>
  </si>
  <si>
    <t>64.02</t>
  </si>
  <si>
    <t>64.03</t>
  </si>
  <si>
    <t>Manufacturing precast concrete members</t>
  </si>
  <si>
    <t>(a) Manufacture Concrete slab to place over trapazoidal stormwater channel for vechile access to stands complete with on-ramp and off-ramp to tie in with natural ground levels. (Clear span 2000mm , width 3000mm, thickness 250mm reinforced concrete Min 30Mpa/19 Concrete complete with engineers certification)</t>
  </si>
  <si>
    <t>Transporting and erecting precast concrete members</t>
  </si>
  <si>
    <t>Transport to site and placement of item 64.02</t>
  </si>
  <si>
    <t>Concrete for structures</t>
  </si>
  <si>
    <t>ADD 10% FOR CONTINGENCIES 
(This amount is under the sole control of the employer)</t>
  </si>
  <si>
    <t>(b) Cutting existing road surface</t>
  </si>
  <si>
    <t>(b) Handling cost and profit in respect of Item B31.04</t>
  </si>
  <si>
    <t>i) Screen stockpile material for portions bigger than 63mm maximum size</t>
  </si>
  <si>
    <t>Removal of oversize material bigger than 63mm maximum size and spoil to borrow pit area</t>
  </si>
  <si>
    <t>a) G7 Material from borrowpit stockpiled on site</t>
  </si>
  <si>
    <t>(a) Remuniration of CLO plus R300 Celphone allowance per month</t>
  </si>
  <si>
    <t>B12.03</t>
  </si>
  <si>
    <t xml:space="preserve">Excavation of test pits and sampling thereof as instructed by the engineer
</t>
  </si>
  <si>
    <t>a) Sampling by approved materials laboratory</t>
  </si>
  <si>
    <t>(b) Handling cost and profit in respect of B12.03(a)</t>
  </si>
  <si>
    <t xml:space="preserve">Should the combined total tendered for sub items (a), (b) and (c) exceed 15% of the tender sum       (excluding VAT), the tenderer shall state his reasons in writing for tendering in this manner.
</t>
  </si>
  <si>
    <t>14.03</t>
  </si>
  <si>
    <t>(xx) Electric Refrigirator 120 litre</t>
  </si>
  <si>
    <t>(a) On the Route</t>
  </si>
  <si>
    <t>(c ) Extra over subitem 22.01a for excavation by hand using hand tools</t>
  </si>
  <si>
    <t>(i) In soft material</t>
  </si>
  <si>
    <t>B22.01</t>
  </si>
  <si>
    <t>22.05</t>
  </si>
  <si>
    <t>B31.05</t>
  </si>
  <si>
    <t>Royalties for the use of borrow pit</t>
  </si>
  <si>
    <t>a) Royalty as agreed with Employer</t>
  </si>
  <si>
    <t xml:space="preserve">b) Handling Cost and profit in respect of Sub-item B31.05(a)
</t>
  </si>
  <si>
    <t>B32.07</t>
  </si>
  <si>
    <t>34.09</t>
  </si>
  <si>
    <t>34.06</t>
  </si>
  <si>
    <t>35.02</t>
  </si>
  <si>
    <t>58.03</t>
  </si>
  <si>
    <t>59.01</t>
  </si>
  <si>
    <t>B81.04</t>
  </si>
  <si>
    <t>(a) Testing by the Engineer</t>
  </si>
  <si>
    <t>(b) Handling cost and profit in respect of</t>
  </si>
  <si>
    <t>Import G5 Material from commercial source and stockpile on site in stockpile area including all haul needed to import G5 material from commercial site to stockpile site in Mononono</t>
  </si>
  <si>
    <t>(a) Car port for the engineer</t>
  </si>
  <si>
    <t>(b) Using LI methods</t>
  </si>
  <si>
    <t>73.02
LI</t>
  </si>
  <si>
    <t>(i) Figure 3 kerb 1000mm lengths</t>
  </si>
  <si>
    <t>(a) 1000mm Transition from Fig 8C Kerb to Fig 7 Kerb with smooth finish Cast in-situ transition sections 30MPa/19mm concrete</t>
  </si>
  <si>
    <t>(b) 1000mm Transition from Fig 7 Kerb to Fig 3 Kerb with smooth finish Cast in-situ transition sections 30MPa/19mm concrete</t>
  </si>
  <si>
    <t>(c) 1000mm Transition from Fig 3 Kerb to Fig 8c Kerb with smooth finish Cast in-situ transition sections 30MPa/19mm concrete</t>
  </si>
  <si>
    <t>(xviii) UPS Voltage Stabilizer</t>
  </si>
  <si>
    <t>14.07</t>
  </si>
  <si>
    <t>Rented, hotel and other accomodation</t>
  </si>
  <si>
    <t>(b) Handling cost and profit in respect of sub- item B14.07(b) above</t>
  </si>
  <si>
    <t>(a) Provisional sum for providing rentd housing, hotel or other accomodation as described in subclause 1403(c)(ii)</t>
  </si>
  <si>
    <t>14.08</t>
  </si>
  <si>
    <t>(c) Services for rented houses</t>
  </si>
  <si>
    <t>(i) Printer/copier/scanner including full provision for providing and maintaining an approved photocopier(capable of making A3-sized copies) and its use, including all accessories such as paper, etc, for making a maximum
number of 1 000 A4 copies per month.</t>
  </si>
  <si>
    <t>(iii) Vibratory Roller 5-12 tons</t>
  </si>
  <si>
    <t>(iv) Air compressors 6m3/min with two pneumatic drills</t>
  </si>
  <si>
    <t>B18.10</t>
  </si>
  <si>
    <t>Material Procurement</t>
  </si>
  <si>
    <t>(b) Handling cost and profit in respect of Item B18.10(a)</t>
  </si>
  <si>
    <t>(a) Suppy to the site material as ordered and specified by the engineer</t>
  </si>
  <si>
    <t>(i)(a) 93% of MOD AASHTO density 150mm thick  minimum G7 lower selected, material from stockpile</t>
  </si>
  <si>
    <t>(i)(b) 95% of MOD AASHTO density 150mm thick  minimum G7 upper selected, material from stockpile</t>
  </si>
  <si>
    <t>Mix G7 material from stockpile with 50% imported G5 material (G5 Material imported under item 32.06a) to form G6 to be used in tem B34,01(f)(i)(1)</t>
  </si>
  <si>
    <t xml:space="preserve">(ix) Cell phone for the engineer Samsung S9 or better, including pro-rata line rentals, for calls in connection with contract administration and 5 Gig Data per month </t>
  </si>
  <si>
    <t>B15.17</t>
  </si>
  <si>
    <t>Full time Site Traffic Safety officer:</t>
  </si>
  <si>
    <t>(a) Provide a full time site traffic officer on site</t>
  </si>
  <si>
    <t xml:space="preserve">tendered rates and contractor to submit all </t>
  </si>
  <si>
    <t>his lab tests to the engineer for approval.</t>
  </si>
  <si>
    <t>Contractor testing in accordance with COLTO SECTION 8200 (SCHEME 1)</t>
  </si>
  <si>
    <t>(xix) Rain gauge installed</t>
  </si>
  <si>
    <t>TOTAL SECTION 5500 CARRIED TO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</si>
</sst>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R&quot;* #,##0.00_-;\-&quot;R&quot;* #,##0.00_-;_-&quot;R&quot;* &quot;-&quot;??_-;_-@_-"/>
    <numFmt numFmtId="43" formatCode="_-* #,##0.00_-;\-* #,##0.00_-;_-* &quot;-&quot;??_-;_-@_-"/>
    <numFmt numFmtId="164" formatCode="_ &quot;R&quot;\ * #,##0.00_ ;_ &quot;R&quot;\ * \-#,##0.00_ ;_ &quot;R&quot;\ * &quot;-&quot;??_ ;_ @_ "/>
    <numFmt numFmtId="165" formatCode="_ * #,##0.00_ ;_ * \-#,##0.00_ ;_ * &quot;-&quot;??_ ;_ @_ "/>
    <numFmt numFmtId="166" formatCode="_(&quot;$&quot;* #,##0.00_);_(&quot;$&quot;* \(#,##0.00\);_(&quot;$&quot;* &quot;-&quot;??_);_(@_)"/>
    <numFmt numFmtId="167" formatCode="_(* #,##0.00_);_(* \(#,##0.00\);_(* &quot;-&quot;??_);_(@_)"/>
    <numFmt numFmtId="168" formatCode="[$R-436]\ #,##0.00"/>
    <numFmt numFmtId="169" formatCode="0.0"/>
    <numFmt numFmtId="170" formatCode="[$R-436]\ #,##0.00;[$R-436]\ \-#,##0.00"/>
    <numFmt numFmtId="171" formatCode="&quot;R&quot;\ #,##0.00"/>
    <numFmt numFmtId="172" formatCode="[$R-1C09]\ #,##0.00"/>
    <numFmt numFmtId="173" formatCode="_ * #,##0_ ;_ * \-#,##0_ ;_ * &quot;-&quot;??_ ;_ @_ "/>
    <numFmt numFmtId="174" formatCode="&quot;R&quot;\ #,##0"/>
    <numFmt numFmtId="175" formatCode="&quot;R&quot;#,##0.00"/>
    <numFmt numFmtId="176" formatCode="_-[$R-1C09]* #,##0.00_-;\-[$R-1C09]* #,##0.00_-;_-[$R-1C09]* &quot;-&quot;??_-;_-@_-"/>
    <numFmt numFmtId="177" formatCode="#\ ##0.00"/>
    <numFmt numFmtId="178" formatCode="#\ ##0"/>
  </numFmts>
  <fonts count="36" x14ac:knownFonts="1">
    <font>
      <sz val="11"/>
      <color theme="1"/>
      <name val="Calibri"/>
      <family val="2"/>
      <scheme val="minor"/>
    </font>
    <font>
      <sz val="11"/>
      <color indexed="8"/>
      <name val="Calibri"/>
      <family val="2"/>
    </font>
    <font>
      <sz val="11"/>
      <color indexed="8"/>
      <name val="Calibri"/>
      <family val="2"/>
    </font>
    <font>
      <sz val="12"/>
      <name val="Arial"/>
      <family val="2"/>
    </font>
    <font>
      <sz val="10"/>
      <name val="Arial"/>
      <family val="2"/>
    </font>
    <font>
      <b/>
      <sz val="11"/>
      <color indexed="8"/>
      <name val="Calibri"/>
      <family val="2"/>
    </font>
    <font>
      <sz val="8"/>
      <name val="Calibri"/>
      <family val="2"/>
    </font>
    <font>
      <b/>
      <sz val="10"/>
      <name val="Arial"/>
      <family val="2"/>
    </font>
    <font>
      <sz val="10"/>
      <color indexed="8"/>
      <name val="Arial"/>
      <family val="2"/>
    </font>
    <font>
      <b/>
      <sz val="10"/>
      <color indexed="8"/>
      <name val="Arial"/>
      <family val="2"/>
    </font>
    <font>
      <u/>
      <sz val="10"/>
      <name val="Arial"/>
      <family val="2"/>
    </font>
    <font>
      <b/>
      <sz val="11"/>
      <name val="Calibri"/>
      <family val="2"/>
    </font>
    <font>
      <sz val="11"/>
      <color indexed="8"/>
      <name val="Calibri"/>
      <family val="2"/>
    </font>
    <font>
      <sz val="11"/>
      <name val="Calibri"/>
      <family val="2"/>
    </font>
    <font>
      <sz val="11"/>
      <color indexed="8"/>
      <name val="Calibri"/>
      <family val="2"/>
    </font>
    <font>
      <b/>
      <i/>
      <sz val="11"/>
      <name val="Calibri"/>
      <family val="2"/>
    </font>
    <font>
      <sz val="11"/>
      <color indexed="8"/>
      <name val="Calibri"/>
      <family val="2"/>
    </font>
    <font>
      <sz val="11"/>
      <name val="Calibri"/>
      <family val="2"/>
    </font>
    <font>
      <sz val="11"/>
      <color theme="1"/>
      <name val="Calibri"/>
      <family val="2"/>
      <scheme val="minor"/>
    </font>
    <font>
      <sz val="10"/>
      <color theme="1"/>
      <name val="Arial"/>
      <family val="2"/>
    </font>
    <font>
      <u/>
      <sz val="10"/>
      <color indexed="8"/>
      <name val="Arial"/>
      <family val="2"/>
    </font>
    <font>
      <vertAlign val="superscript"/>
      <sz val="10"/>
      <name val="Arial"/>
      <family val="2"/>
    </font>
    <font>
      <i/>
      <sz val="10"/>
      <name val="Arial"/>
      <family val="2"/>
    </font>
    <font>
      <b/>
      <i/>
      <sz val="10"/>
      <name val="Arial"/>
      <family val="2"/>
    </font>
    <font>
      <sz val="10"/>
      <color indexed="10"/>
      <name val="Arial"/>
      <family val="2"/>
    </font>
    <font>
      <b/>
      <sz val="10"/>
      <color rgb="FFFF0000"/>
      <name val="Arial"/>
      <family val="2"/>
    </font>
    <font>
      <sz val="10"/>
      <color rgb="FF000000"/>
      <name val="Arial"/>
      <family val="2"/>
    </font>
    <font>
      <sz val="11"/>
      <color indexed="8"/>
      <name val="Arial"/>
      <family val="2"/>
    </font>
    <font>
      <sz val="9"/>
      <name val="Arial"/>
      <family val="2"/>
    </font>
    <font>
      <b/>
      <sz val="9"/>
      <name val="Arial"/>
      <family val="2"/>
    </font>
    <font>
      <b/>
      <sz val="11"/>
      <color theme="1"/>
      <name val="Calibri"/>
      <family val="2"/>
      <scheme val="minor"/>
    </font>
    <font>
      <i/>
      <sz val="10"/>
      <color theme="1"/>
      <name val="Calibri"/>
      <family val="2"/>
      <scheme val="minor"/>
    </font>
    <font>
      <b/>
      <i/>
      <sz val="10"/>
      <color theme="1"/>
      <name val="Calibri"/>
      <family val="2"/>
      <scheme val="minor"/>
    </font>
    <font>
      <sz val="11"/>
      <color rgb="FFFFFF00"/>
      <name val="Calibri"/>
      <family val="2"/>
    </font>
    <font>
      <b/>
      <sz val="11"/>
      <color rgb="FFFFFF00"/>
      <name val="Calibri"/>
      <family val="2"/>
    </font>
    <font>
      <sz val="10"/>
      <color theme="1"/>
      <name val="Times New Roman"/>
      <family val="1"/>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63">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ck">
        <color indexed="64"/>
      </left>
      <right/>
      <top style="medium">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s>
  <cellStyleXfs count="15">
    <xf numFmtId="0" fontId="0" fillId="0" borderId="0"/>
    <xf numFmtId="165" fontId="2"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0" fontId="4" fillId="0" borderId="0"/>
    <xf numFmtId="0" fontId="3" fillId="0" borderId="0"/>
    <xf numFmtId="9" fontId="4" fillId="0" borderId="0" applyFont="0" applyFill="0" applyBorder="0" applyAlignment="0" applyProtection="0"/>
    <xf numFmtId="9" fontId="18" fillId="0" borderId="0" applyFont="0" applyFill="0" applyBorder="0" applyAlignment="0" applyProtection="0"/>
    <xf numFmtId="165" fontId="1" fillId="0" borderId="0" applyFont="0" applyFill="0" applyBorder="0" applyAlignment="0" applyProtection="0"/>
    <xf numFmtId="44" fontId="18" fillId="0" borderId="0" applyFont="0" applyFill="0" applyBorder="0" applyAlignment="0" applyProtection="0"/>
    <xf numFmtId="43" fontId="4" fillId="0" borderId="0" applyFont="0" applyFill="0" applyBorder="0" applyAlignment="0" applyProtection="0"/>
    <xf numFmtId="167" fontId="18" fillId="0" borderId="0" applyFont="0" applyFill="0" applyBorder="0" applyAlignment="0" applyProtection="0"/>
    <xf numFmtId="44" fontId="18" fillId="0" borderId="0" applyFont="0" applyFill="0" applyBorder="0" applyAlignment="0" applyProtection="0"/>
    <xf numFmtId="0" fontId="18" fillId="0" borderId="0"/>
  </cellStyleXfs>
  <cellXfs count="681">
    <xf numFmtId="0" fontId="0" fillId="0" borderId="0" xfId="0"/>
    <xf numFmtId="0" fontId="4" fillId="0" borderId="1" xfId="0" applyFont="1" applyBorder="1" applyAlignment="1">
      <alignment horizontal="left" vertical="center" wrapText="1"/>
    </xf>
    <xf numFmtId="0" fontId="4" fillId="0" borderId="1" xfId="0" applyFont="1" applyBorder="1" applyAlignment="1">
      <alignment horizontal="center" wrapText="1"/>
    </xf>
    <xf numFmtId="171" fontId="4" fillId="0" borderId="3" xfId="1" applyNumberFormat="1" applyFont="1" applyBorder="1" applyAlignment="1">
      <alignment horizontal="right" wrapText="1"/>
    </xf>
    <xf numFmtId="171" fontId="4" fillId="0" borderId="4" xfId="1" applyNumberFormat="1" applyFont="1" applyBorder="1" applyAlignment="1">
      <alignment horizontal="right" wrapText="1"/>
    </xf>
    <xf numFmtId="0" fontId="8" fillId="0" borderId="0" xfId="0" applyFont="1"/>
    <xf numFmtId="0" fontId="12" fillId="0" borderId="0" xfId="0" applyFont="1"/>
    <xf numFmtId="0" fontId="14" fillId="0" borderId="0" xfId="0" applyFont="1"/>
    <xf numFmtId="0" fontId="11" fillId="0" borderId="8" xfId="5" applyFont="1" applyBorder="1" applyAlignment="1">
      <alignment horizontal="center" vertical="top"/>
    </xf>
    <xf numFmtId="0" fontId="11" fillId="0" borderId="5" xfId="5" applyFont="1" applyBorder="1" applyAlignment="1">
      <alignment horizontal="center" vertical="top"/>
    </xf>
    <xf numFmtId="0" fontId="8" fillId="0" borderId="0" xfId="0" applyFont="1" applyAlignment="1">
      <alignment vertical="center"/>
    </xf>
    <xf numFmtId="171" fontId="11" fillId="0" borderId="6" xfId="3" applyNumberFormat="1" applyFont="1" applyBorder="1" applyAlignment="1">
      <alignment horizontal="center"/>
    </xf>
    <xf numFmtId="0" fontId="1" fillId="0" borderId="0" xfId="0" applyFont="1"/>
    <xf numFmtId="0" fontId="16" fillId="0" borderId="0" xfId="0" applyFont="1"/>
    <xf numFmtId="0" fontId="13" fillId="0" borderId="38" xfId="5" applyFont="1" applyBorder="1" applyAlignment="1">
      <alignment horizontal="center" vertical="top"/>
    </xf>
    <xf numFmtId="0" fontId="13" fillId="0" borderId="51" xfId="5" applyFont="1" applyBorder="1" applyAlignment="1">
      <alignment horizontal="left" vertical="top"/>
    </xf>
    <xf numFmtId="0" fontId="13" fillId="0" borderId="15" xfId="5" applyFont="1" applyBorder="1" applyAlignment="1">
      <alignment horizontal="center" vertical="center"/>
    </xf>
    <xf numFmtId="0" fontId="13" fillId="0" borderId="52" xfId="5" applyFont="1" applyBorder="1" applyAlignment="1">
      <alignment horizontal="left" vertical="top" wrapText="1"/>
    </xf>
    <xf numFmtId="171" fontId="13" fillId="0" borderId="16" xfId="4" applyNumberFormat="1" applyFont="1" applyBorder="1" applyAlignment="1">
      <alignment horizontal="center" vertical="center" wrapText="1"/>
    </xf>
    <xf numFmtId="0" fontId="13" fillId="0" borderId="8" xfId="5" applyFont="1" applyBorder="1" applyAlignment="1">
      <alignment horizontal="left"/>
    </xf>
    <xf numFmtId="0" fontId="11" fillId="0" borderId="31" xfId="5" applyFont="1" applyBorder="1" applyAlignment="1">
      <alignment horizontal="left" vertical="center"/>
    </xf>
    <xf numFmtId="0" fontId="13" fillId="0" borderId="51" xfId="5" applyFont="1" applyBorder="1" applyAlignment="1">
      <alignment horizontal="left"/>
    </xf>
    <xf numFmtId="171" fontId="11" fillId="0" borderId="3" xfId="4" applyNumberFormat="1" applyFont="1" applyBorder="1" applyAlignment="1">
      <alignment horizontal="center" vertical="center"/>
    </xf>
    <xf numFmtId="0" fontId="13" fillId="0" borderId="54" xfId="5" applyFont="1" applyBorder="1" applyAlignment="1">
      <alignment horizontal="left" vertical="center"/>
    </xf>
    <xf numFmtId="0" fontId="13" fillId="0" borderId="55" xfId="5" applyFont="1" applyBorder="1" applyAlignment="1">
      <alignment horizontal="left"/>
    </xf>
    <xf numFmtId="171" fontId="13" fillId="0" borderId="25" xfId="4" applyNumberFormat="1" applyFont="1" applyBorder="1" applyAlignment="1">
      <alignment horizontal="center" vertical="center"/>
    </xf>
    <xf numFmtId="0" fontId="11" fillId="0" borderId="33" xfId="5" applyFont="1" applyBorder="1" applyAlignment="1">
      <alignment horizontal="left" vertical="center"/>
    </xf>
    <xf numFmtId="0" fontId="13" fillId="0" borderId="0" xfId="5" applyFont="1" applyAlignment="1">
      <alignment horizontal="left"/>
    </xf>
    <xf numFmtId="0" fontId="13" fillId="0" borderId="0" xfId="5" applyFont="1" applyAlignment="1">
      <alignment horizontal="center"/>
    </xf>
    <xf numFmtId="164" fontId="11" fillId="0" borderId="6" xfId="4" applyNumberFormat="1" applyFont="1" applyBorder="1" applyAlignment="1" applyProtection="1">
      <alignment horizontal="center" vertical="top" wrapText="1"/>
      <protection locked="0"/>
    </xf>
    <xf numFmtId="0" fontId="13" fillId="0" borderId="31" xfId="5" applyFont="1" applyBorder="1" applyAlignment="1">
      <alignment horizontal="left" vertical="center"/>
    </xf>
    <xf numFmtId="171" fontId="13" fillId="0" borderId="43" xfId="3" applyNumberFormat="1" applyFont="1" applyBorder="1" applyAlignment="1">
      <alignment horizontal="center"/>
    </xf>
    <xf numFmtId="0" fontId="13" fillId="0" borderId="13" xfId="5" applyFont="1" applyBorder="1" applyAlignment="1">
      <alignment horizontal="center" vertical="center"/>
    </xf>
    <xf numFmtId="171" fontId="13" fillId="0" borderId="4" xfId="4" applyNumberFormat="1" applyFont="1" applyBorder="1" applyAlignment="1">
      <alignment horizontal="center" vertical="center" wrapText="1"/>
    </xf>
    <xf numFmtId="0" fontId="8" fillId="0" borderId="0" xfId="0" applyFont="1" applyAlignment="1">
      <alignment horizontal="center"/>
    </xf>
    <xf numFmtId="172" fontId="17" fillId="0" borderId="3" xfId="4" applyNumberFormat="1" applyFont="1" applyBorder="1" applyAlignment="1" applyProtection="1">
      <alignment horizontal="center" vertical="top" wrapText="1"/>
      <protection locked="0"/>
    </xf>
    <xf numFmtId="165" fontId="12" fillId="0" borderId="0" xfId="1" applyFont="1"/>
    <xf numFmtId="165" fontId="14" fillId="0" borderId="0" xfId="1" applyFont="1"/>
    <xf numFmtId="0" fontId="11" fillId="0" borderId="35" xfId="5" applyFont="1" applyBorder="1" applyAlignment="1">
      <alignment horizontal="left" vertical="top"/>
    </xf>
    <xf numFmtId="0" fontId="13" fillId="0" borderId="36" xfId="5" applyFont="1" applyBorder="1" applyAlignment="1">
      <alignment horizontal="center" vertical="top"/>
    </xf>
    <xf numFmtId="0" fontId="15" fillId="2" borderId="19" xfId="5" applyFont="1" applyFill="1" applyBorder="1" applyAlignment="1">
      <alignment horizontal="center"/>
    </xf>
    <xf numFmtId="164" fontId="13" fillId="2" borderId="22" xfId="4" applyNumberFormat="1" applyFont="1" applyFill="1" applyBorder="1" applyAlignment="1">
      <alignment horizontal="center"/>
    </xf>
    <xf numFmtId="0" fontId="19" fillId="0" borderId="1" xfId="0" applyFont="1" applyBorder="1" applyAlignment="1">
      <alignment horizontal="left" vertical="top" wrapText="1"/>
    </xf>
    <xf numFmtId="0" fontId="8" fillId="0" borderId="9" xfId="0" applyFont="1" applyBorder="1" applyAlignment="1">
      <alignment horizontal="center"/>
    </xf>
    <xf numFmtId="0" fontId="8" fillId="0" borderId="29" xfId="0" applyFont="1" applyBorder="1" applyAlignment="1">
      <alignment horizontal="center"/>
    </xf>
    <xf numFmtId="171" fontId="4" fillId="0" borderId="20" xfId="1" applyNumberFormat="1" applyFont="1" applyBorder="1" applyAlignment="1">
      <alignment wrapText="1"/>
    </xf>
    <xf numFmtId="0" fontId="9" fillId="0" borderId="13" xfId="0" applyFont="1" applyBorder="1" applyAlignment="1">
      <alignment horizontal="left"/>
    </xf>
    <xf numFmtId="0" fontId="8" fillId="0" borderId="1" xfId="0" applyFont="1" applyBorder="1" applyAlignment="1">
      <alignment wrapText="1"/>
    </xf>
    <xf numFmtId="0" fontId="8" fillId="0" borderId="1" xfId="0" applyFont="1" applyBorder="1" applyAlignment="1">
      <alignment horizontal="center"/>
    </xf>
    <xf numFmtId="0" fontId="8" fillId="0" borderId="26" xfId="0" applyFont="1" applyBorder="1" applyAlignment="1">
      <alignment horizontal="center"/>
    </xf>
    <xf numFmtId="171" fontId="8" fillId="0" borderId="38" xfId="0" applyNumberFormat="1" applyFont="1" applyBorder="1"/>
    <xf numFmtId="0" fontId="9" fillId="0" borderId="1" xfId="0" applyFont="1" applyBorder="1"/>
    <xf numFmtId="171" fontId="4" fillId="0" borderId="13" xfId="1" applyNumberFormat="1" applyFont="1" applyBorder="1" applyAlignment="1">
      <alignment vertical="top" wrapText="1"/>
    </xf>
    <xf numFmtId="171" fontId="4" fillId="0" borderId="4" xfId="1" applyNumberFormat="1" applyFont="1" applyBorder="1" applyAlignment="1">
      <alignment horizontal="right" vertical="top" wrapText="1"/>
    </xf>
    <xf numFmtId="0" fontId="8" fillId="0" borderId="1" xfId="0" applyFont="1" applyBorder="1" applyAlignment="1">
      <alignment horizontal="center" wrapText="1"/>
    </xf>
    <xf numFmtId="2" fontId="8" fillId="0" borderId="10" xfId="0" applyNumberFormat="1" applyFont="1" applyBorder="1"/>
    <xf numFmtId="2" fontId="8" fillId="0" borderId="26" xfId="0" applyNumberFormat="1" applyFont="1" applyBorder="1" applyAlignment="1">
      <alignment horizontal="center"/>
    </xf>
    <xf numFmtId="9" fontId="8" fillId="0" borderId="10" xfId="8" applyFont="1" applyBorder="1"/>
    <xf numFmtId="0" fontId="8" fillId="0" borderId="13" xfId="0" applyFont="1" applyBorder="1" applyAlignment="1">
      <alignment horizontal="left"/>
    </xf>
    <xf numFmtId="0" fontId="8" fillId="0" borderId="1" xfId="0" applyFont="1" applyBorder="1"/>
    <xf numFmtId="49" fontId="7" fillId="3" borderId="27" xfId="0" applyNumberFormat="1" applyFont="1" applyFill="1" applyBorder="1" applyAlignment="1">
      <alignment horizontal="left" vertical="center"/>
    </xf>
    <xf numFmtId="0" fontId="7" fillId="3" borderId="28" xfId="0" applyFont="1" applyFill="1" applyBorder="1" applyAlignment="1">
      <alignment horizontal="left" vertical="center"/>
    </xf>
    <xf numFmtId="0" fontId="7" fillId="3" borderId="28" xfId="0" applyFont="1" applyFill="1" applyBorder="1" applyAlignment="1">
      <alignment horizontal="center" vertical="center"/>
    </xf>
    <xf numFmtId="2" fontId="7" fillId="3" borderId="28" xfId="0" applyNumberFormat="1" applyFont="1" applyFill="1" applyBorder="1" applyAlignment="1">
      <alignment horizontal="center" vertical="center"/>
    </xf>
    <xf numFmtId="49" fontId="7" fillId="0" borderId="17" xfId="0" applyNumberFormat="1" applyFont="1" applyBorder="1" applyAlignment="1">
      <alignment horizontal="left" vertical="center" wrapText="1"/>
    </xf>
    <xf numFmtId="0" fontId="7" fillId="0" borderId="7" xfId="0" applyFont="1" applyBorder="1" applyAlignment="1">
      <alignment horizontal="center" vertical="center" wrapText="1"/>
    </xf>
    <xf numFmtId="2" fontId="7" fillId="0" borderId="32" xfId="0" applyNumberFormat="1" applyFont="1" applyBorder="1" applyAlignment="1">
      <alignment horizontal="center" vertical="center" wrapText="1"/>
    </xf>
    <xf numFmtId="171" fontId="7" fillId="0" borderId="17" xfId="1" applyNumberFormat="1" applyFont="1" applyBorder="1" applyAlignment="1">
      <alignment horizontal="center" vertical="center" wrapText="1"/>
    </xf>
    <xf numFmtId="171" fontId="7" fillId="0" borderId="14" xfId="1" applyNumberFormat="1" applyFont="1" applyBorder="1" applyAlignment="1">
      <alignment horizontal="center" vertical="center" wrapText="1"/>
    </xf>
    <xf numFmtId="171" fontId="4" fillId="0" borderId="38" xfId="1" applyNumberFormat="1" applyFont="1" applyBorder="1" applyAlignment="1">
      <alignment wrapText="1"/>
    </xf>
    <xf numFmtId="171" fontId="4" fillId="0" borderId="13" xfId="1" applyNumberFormat="1" applyFont="1" applyBorder="1" applyAlignment="1">
      <alignment wrapText="1"/>
    </xf>
    <xf numFmtId="4" fontId="4" fillId="0" borderId="13" xfId="1" applyNumberFormat="1" applyFont="1" applyBorder="1" applyAlignment="1">
      <alignment wrapText="1"/>
    </xf>
    <xf numFmtId="171" fontId="8" fillId="0" borderId="13" xfId="0" applyNumberFormat="1" applyFont="1" applyBorder="1"/>
    <xf numFmtId="171" fontId="8" fillId="0" borderId="4" xfId="0" applyNumberFormat="1" applyFont="1" applyBorder="1"/>
    <xf numFmtId="0" fontId="8" fillId="0" borderId="10" xfId="0" applyFont="1" applyBorder="1" applyAlignment="1">
      <alignment horizontal="left"/>
    </xf>
    <xf numFmtId="171" fontId="7" fillId="0" borderId="6" xfId="1" applyNumberFormat="1" applyFont="1" applyBorder="1"/>
    <xf numFmtId="3" fontId="8" fillId="0" borderId="26" xfId="0" applyNumberFormat="1" applyFont="1" applyBorder="1" applyAlignment="1">
      <alignment horizontal="center"/>
    </xf>
    <xf numFmtId="0" fontId="8" fillId="0" borderId="0" xfId="0" applyFont="1" applyAlignment="1">
      <alignment horizontal="left"/>
    </xf>
    <xf numFmtId="2" fontId="8" fillId="0" borderId="0" xfId="0" applyNumberFormat="1" applyFont="1" applyAlignment="1">
      <alignment horizontal="center"/>
    </xf>
    <xf numFmtId="171" fontId="8" fillId="0" borderId="0" xfId="0" applyNumberFormat="1" applyFont="1"/>
    <xf numFmtId="0" fontId="8" fillId="0" borderId="10" xfId="0" applyFont="1" applyBorder="1" applyAlignment="1">
      <alignment horizontal="left" vertical="top"/>
    </xf>
    <xf numFmtId="0" fontId="9" fillId="0" borderId="10" xfId="0" applyFont="1" applyBorder="1" applyAlignment="1">
      <alignment horizontal="left" vertical="top"/>
    </xf>
    <xf numFmtId="0" fontId="9" fillId="0" borderId="1" xfId="0" applyFont="1" applyBorder="1" applyAlignment="1">
      <alignment wrapText="1"/>
    </xf>
    <xf numFmtId="0" fontId="9" fillId="0" borderId="13" xfId="0" applyFont="1" applyBorder="1" applyAlignment="1">
      <alignment horizontal="left" vertical="top"/>
    </xf>
    <xf numFmtId="49" fontId="7" fillId="0" borderId="17" xfId="0" applyNumberFormat="1" applyFont="1" applyBorder="1" applyAlignment="1">
      <alignment horizontal="center" vertical="center" wrapText="1"/>
    </xf>
    <xf numFmtId="49" fontId="7" fillId="0" borderId="20" xfId="0" applyNumberFormat="1" applyFont="1" applyBorder="1" applyAlignment="1">
      <alignment horizontal="left" vertical="top" wrapText="1"/>
    </xf>
    <xf numFmtId="0" fontId="7" fillId="0" borderId="9" xfId="0" applyFont="1" applyBorder="1" applyAlignment="1">
      <alignment horizontal="left" vertical="top" wrapText="1"/>
    </xf>
    <xf numFmtId="0" fontId="4" fillId="0" borderId="9" xfId="0" applyFont="1" applyBorder="1" applyAlignment="1">
      <alignment horizontal="center" vertical="top" wrapText="1"/>
    </xf>
    <xf numFmtId="2" fontId="4" fillId="0" borderId="29" xfId="0" applyNumberFormat="1" applyFont="1" applyBorder="1" applyAlignment="1">
      <alignment horizontal="center" wrapText="1"/>
    </xf>
    <xf numFmtId="171" fontId="4" fillId="0" borderId="30" xfId="1" applyNumberFormat="1" applyFont="1" applyBorder="1" applyAlignment="1">
      <alignment horizontal="right" wrapText="1"/>
    </xf>
    <xf numFmtId="49" fontId="4" fillId="0" borderId="13" xfId="0" applyNumberFormat="1" applyFont="1" applyBorder="1" applyAlignment="1">
      <alignment horizontal="left" vertical="top" wrapText="1"/>
    </xf>
    <xf numFmtId="0" fontId="7" fillId="0" borderId="1" xfId="0" applyFont="1" applyBorder="1" applyAlignment="1">
      <alignment horizontal="left" vertical="center" wrapText="1"/>
    </xf>
    <xf numFmtId="0" fontId="4" fillId="0" borderId="1" xfId="0" applyFont="1" applyBorder="1" applyAlignment="1">
      <alignment horizontal="center" vertical="top" wrapText="1"/>
    </xf>
    <xf numFmtId="2" fontId="4" fillId="0" borderId="26" xfId="0" applyNumberFormat="1" applyFont="1" applyBorder="1" applyAlignment="1">
      <alignment horizontal="center" wrapText="1"/>
    </xf>
    <xf numFmtId="0" fontId="8" fillId="0" borderId="1" xfId="0" applyFont="1" applyBorder="1" applyAlignment="1">
      <alignment horizontal="center" vertical="top" wrapText="1"/>
    </xf>
    <xf numFmtId="165" fontId="8" fillId="0" borderId="0" xfId="1" applyFont="1"/>
    <xf numFmtId="171" fontId="4" fillId="0" borderId="13" xfId="1" applyNumberFormat="1" applyFont="1" applyBorder="1" applyAlignment="1">
      <alignment horizontal="center" wrapText="1"/>
    </xf>
    <xf numFmtId="0" fontId="7" fillId="0" borderId="1" xfId="0" applyFont="1" applyBorder="1" applyAlignment="1">
      <alignment horizontal="center" wrapText="1"/>
    </xf>
    <xf numFmtId="49" fontId="4" fillId="0" borderId="13" xfId="0" applyNumberFormat="1" applyFont="1" applyBorder="1" applyAlignment="1">
      <alignment horizontal="left" wrapText="1"/>
    </xf>
    <xf numFmtId="0" fontId="4" fillId="0" borderId="1" xfId="0" applyFont="1" applyBorder="1" applyAlignment="1">
      <alignment horizontal="left" wrapText="1"/>
    </xf>
    <xf numFmtId="49" fontId="4" fillId="0" borderId="10" xfId="0" applyNumberFormat="1" applyFont="1" applyBorder="1" applyAlignment="1">
      <alignment horizontal="left" wrapText="1"/>
    </xf>
    <xf numFmtId="0" fontId="8" fillId="0" borderId="26" xfId="0" applyFont="1" applyBorder="1" applyAlignment="1">
      <alignment wrapText="1"/>
    </xf>
    <xf numFmtId="0" fontId="9" fillId="0" borderId="1" xfId="0" applyFont="1" applyBorder="1" applyAlignment="1">
      <alignment vertical="center" wrapText="1"/>
    </xf>
    <xf numFmtId="2" fontId="4" fillId="0" borderId="26" xfId="0" applyNumberFormat="1" applyFont="1" applyBorder="1" applyAlignment="1">
      <alignment horizontal="center" vertical="top" wrapText="1"/>
    </xf>
    <xf numFmtId="0" fontId="20" fillId="0" borderId="1" xfId="0" applyFont="1" applyBorder="1" applyAlignment="1">
      <alignment vertical="center" wrapText="1"/>
    </xf>
    <xf numFmtId="49" fontId="4" fillId="0" borderId="17" xfId="0" applyNumberFormat="1" applyFont="1" applyBorder="1" applyAlignment="1">
      <alignment horizontal="left" wrapText="1"/>
    </xf>
    <xf numFmtId="0" fontId="4" fillId="0" borderId="7" xfId="0" applyFont="1" applyBorder="1" applyAlignment="1">
      <alignment horizontal="left" wrapText="1"/>
    </xf>
    <xf numFmtId="0" fontId="4" fillId="0" borderId="7" xfId="0" applyFont="1" applyBorder="1" applyAlignment="1">
      <alignment horizontal="center" wrapText="1"/>
    </xf>
    <xf numFmtId="2" fontId="4" fillId="0" borderId="32" xfId="0" applyNumberFormat="1" applyFont="1" applyBorder="1" applyAlignment="1">
      <alignment horizontal="center" wrapText="1"/>
    </xf>
    <xf numFmtId="4" fontId="4" fillId="0" borderId="17" xfId="1" applyNumberFormat="1" applyFont="1" applyBorder="1" applyAlignment="1">
      <alignment wrapText="1"/>
    </xf>
    <xf numFmtId="49" fontId="7" fillId="0" borderId="8" xfId="0" applyNumberFormat="1" applyFont="1" applyBorder="1" applyAlignment="1">
      <alignment horizontal="center"/>
    </xf>
    <xf numFmtId="2" fontId="7" fillId="0" borderId="8" xfId="0" applyNumberFormat="1" applyFont="1" applyBorder="1" applyAlignment="1">
      <alignment horizontal="center"/>
    </xf>
    <xf numFmtId="171" fontId="7" fillId="0" borderId="34" xfId="0" applyNumberFormat="1" applyFont="1" applyBorder="1" applyAlignment="1">
      <alignment horizontal="center"/>
    </xf>
    <xf numFmtId="49" fontId="7" fillId="3" borderId="35" xfId="0" applyNumberFormat="1" applyFont="1" applyFill="1" applyBorder="1" applyAlignment="1">
      <alignment horizontal="left" vertical="center"/>
    </xf>
    <xf numFmtId="0" fontId="7" fillId="3" borderId="36" xfId="0" applyFont="1" applyFill="1" applyBorder="1" applyAlignment="1">
      <alignment horizontal="left" vertical="center"/>
    </xf>
    <xf numFmtId="0" fontId="7" fillId="3" borderId="36" xfId="0" applyFont="1" applyFill="1" applyBorder="1" applyAlignment="1">
      <alignment horizontal="center" vertical="center"/>
    </xf>
    <xf numFmtId="49" fontId="7" fillId="0" borderId="40" xfId="0" applyNumberFormat="1"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168" fontId="7" fillId="0" borderId="40" xfId="1" applyNumberFormat="1" applyFont="1" applyBorder="1" applyAlignment="1">
      <alignment horizontal="center" vertical="center" wrapText="1"/>
    </xf>
    <xf numFmtId="168" fontId="7" fillId="0" borderId="43" xfId="1" applyNumberFormat="1" applyFont="1" applyBorder="1" applyAlignment="1">
      <alignment horizontal="center" vertical="center" wrapText="1"/>
    </xf>
    <xf numFmtId="0" fontId="7" fillId="0" borderId="1" xfId="0" applyFont="1" applyBorder="1" applyAlignment="1">
      <alignment horizontal="left" vertical="top" wrapText="1"/>
    </xf>
    <xf numFmtId="0" fontId="4" fillId="0" borderId="26" xfId="0" applyFont="1" applyBorder="1" applyAlignment="1">
      <alignment horizontal="center" wrapText="1"/>
    </xf>
    <xf numFmtId="168" fontId="4" fillId="0" borderId="13" xfId="1" applyNumberFormat="1" applyFont="1" applyBorder="1" applyAlignment="1">
      <alignment wrapText="1"/>
    </xf>
    <xf numFmtId="168" fontId="4" fillId="0" borderId="11" xfId="1" applyNumberFormat="1" applyFont="1" applyBorder="1" applyAlignment="1">
      <alignment horizontal="right" wrapText="1"/>
    </xf>
    <xf numFmtId="168" fontId="4" fillId="0" borderId="12" xfId="1" applyNumberFormat="1" applyFont="1" applyBorder="1" applyAlignment="1">
      <alignment horizontal="right" wrapText="1"/>
    </xf>
    <xf numFmtId="0" fontId="8" fillId="0" borderId="10" xfId="0" applyFont="1" applyBorder="1"/>
    <xf numFmtId="168" fontId="4" fillId="0" borderId="3" xfId="1" applyNumberFormat="1" applyFont="1" applyBorder="1" applyAlignment="1">
      <alignment horizontal="right" wrapText="1"/>
    </xf>
    <xf numFmtId="2" fontId="8" fillId="0" borderId="38" xfId="0" applyNumberFormat="1" applyFont="1" applyBorder="1"/>
    <xf numFmtId="0" fontId="4" fillId="0" borderId="1" xfId="0" applyFont="1" applyBorder="1" applyAlignment="1">
      <alignment vertical="center" wrapText="1"/>
    </xf>
    <xf numFmtId="0" fontId="4" fillId="0" borderId="37" xfId="0" applyFont="1" applyBorder="1" applyAlignment="1">
      <alignment vertical="top"/>
    </xf>
    <xf numFmtId="0" fontId="4" fillId="0" borderId="7" xfId="0" applyFont="1" applyBorder="1" applyAlignment="1">
      <alignment vertical="center" wrapText="1"/>
    </xf>
    <xf numFmtId="2" fontId="4" fillId="0" borderId="32" xfId="0" applyNumberFormat="1" applyFont="1" applyBorder="1" applyAlignment="1">
      <alignment horizontal="center"/>
    </xf>
    <xf numFmtId="0" fontId="4" fillId="0" borderId="10" xfId="0" applyFont="1" applyBorder="1" applyAlignment="1">
      <alignment horizontal="left" vertical="center"/>
    </xf>
    <xf numFmtId="0" fontId="4" fillId="0" borderId="1" xfId="0" applyFont="1" applyBorder="1" applyAlignment="1">
      <alignment horizontal="center"/>
    </xf>
    <xf numFmtId="0" fontId="4" fillId="0" borderId="26" xfId="0" applyFont="1" applyBorder="1" applyAlignment="1">
      <alignment horizontal="center"/>
    </xf>
    <xf numFmtId="2" fontId="8" fillId="0" borderId="13" xfId="0" applyNumberFormat="1" applyFont="1" applyBorder="1"/>
    <xf numFmtId="172" fontId="8" fillId="0" borderId="11" xfId="0" applyNumberFormat="1" applyFont="1" applyBorder="1"/>
    <xf numFmtId="0" fontId="4" fillId="0" borderId="7" xfId="0" applyFont="1" applyBorder="1" applyAlignment="1">
      <alignment horizontal="left" vertical="top" wrapText="1"/>
    </xf>
    <xf numFmtId="0" fontId="4" fillId="0" borderId="32" xfId="0" applyFont="1" applyBorder="1" applyAlignment="1">
      <alignment horizontal="center" wrapText="1"/>
    </xf>
    <xf numFmtId="168" fontId="4" fillId="0" borderId="17" xfId="1" applyNumberFormat="1" applyFont="1" applyBorder="1" applyAlignment="1">
      <alignment wrapText="1"/>
    </xf>
    <xf numFmtId="0" fontId="9" fillId="0" borderId="1" xfId="0" applyFont="1" applyBorder="1" applyAlignment="1">
      <alignment vertical="top"/>
    </xf>
    <xf numFmtId="168" fontId="4" fillId="0" borderId="22" xfId="1" applyNumberFormat="1" applyFont="1" applyBorder="1" applyAlignment="1">
      <alignment horizontal="right" wrapText="1"/>
    </xf>
    <xf numFmtId="0" fontId="9" fillId="0" borderId="10" xfId="0" applyFont="1" applyBorder="1"/>
    <xf numFmtId="2" fontId="7" fillId="0" borderId="42" xfId="0" applyNumberFormat="1" applyFont="1" applyBorder="1" applyAlignment="1">
      <alignment horizontal="center" vertical="center" wrapText="1"/>
    </xf>
    <xf numFmtId="0" fontId="7" fillId="0" borderId="13" xfId="0" applyFont="1" applyBorder="1" applyAlignment="1">
      <alignment horizontal="center" vertical="top" wrapText="1"/>
    </xf>
    <xf numFmtId="49" fontId="4" fillId="0" borderId="13" xfId="0" applyNumberFormat="1" applyFont="1" applyBorder="1" applyAlignment="1">
      <alignment horizontal="center" vertical="top" wrapText="1"/>
    </xf>
    <xf numFmtId="0" fontId="8" fillId="0" borderId="26" xfId="0" applyFont="1" applyBorder="1"/>
    <xf numFmtId="49" fontId="4" fillId="0" borderId="10" xfId="0" applyNumberFormat="1" applyFont="1" applyBorder="1" applyAlignment="1">
      <alignment horizontal="center" vertical="top" wrapText="1"/>
    </xf>
    <xf numFmtId="49" fontId="7" fillId="0" borderId="13" xfId="0" applyNumberFormat="1" applyFont="1" applyBorder="1" applyAlignment="1">
      <alignment horizontal="center" vertical="top" wrapText="1"/>
    </xf>
    <xf numFmtId="0" fontId="7" fillId="0" borderId="1" xfId="0" applyFont="1" applyBorder="1" applyAlignment="1">
      <alignment vertical="center" wrapText="1"/>
    </xf>
    <xf numFmtId="0" fontId="9" fillId="0" borderId="10" xfId="0" applyFont="1" applyBorder="1" applyAlignment="1">
      <alignment horizontal="center" vertical="top" wrapText="1"/>
    </xf>
    <xf numFmtId="0" fontId="4" fillId="0" borderId="18" xfId="0" applyFont="1" applyBorder="1" applyAlignment="1">
      <alignment horizontal="left" vertical="top" wrapText="1"/>
    </xf>
    <xf numFmtId="0" fontId="4" fillId="0" borderId="18" xfId="0" applyFont="1" applyBorder="1" applyAlignment="1">
      <alignment horizontal="center" wrapText="1"/>
    </xf>
    <xf numFmtId="0" fontId="4" fillId="0" borderId="0" xfId="0" applyFont="1" applyAlignment="1">
      <alignment horizontal="center" wrapText="1"/>
    </xf>
    <xf numFmtId="49" fontId="4" fillId="0" borderId="17" xfId="0" applyNumberFormat="1" applyFont="1" applyBorder="1" applyAlignment="1">
      <alignment horizontal="left" vertical="top" wrapText="1"/>
    </xf>
    <xf numFmtId="168" fontId="4" fillId="0" borderId="14" xfId="1" applyNumberFormat="1" applyFont="1" applyBorder="1" applyAlignment="1">
      <alignment horizontal="right" wrapText="1"/>
    </xf>
    <xf numFmtId="168" fontId="4" fillId="0" borderId="39" xfId="1" applyNumberFormat="1" applyFont="1" applyBorder="1" applyAlignment="1">
      <alignment horizontal="right" wrapText="1"/>
    </xf>
    <xf numFmtId="168" fontId="4" fillId="0" borderId="25" xfId="1" applyNumberFormat="1" applyFont="1" applyBorder="1" applyAlignment="1">
      <alignment horizontal="right" wrapText="1"/>
    </xf>
    <xf numFmtId="49" fontId="7" fillId="0" borderId="13" xfId="0" applyNumberFormat="1" applyFont="1" applyBorder="1" applyAlignment="1">
      <alignment horizontal="left" vertical="top" wrapText="1"/>
    </xf>
    <xf numFmtId="168" fontId="4" fillId="0" borderId="13" xfId="1" applyNumberFormat="1" applyFont="1" applyBorder="1" applyAlignment="1">
      <alignment horizontal="right" wrapText="1"/>
    </xf>
    <xf numFmtId="168" fontId="4" fillId="0" borderId="20" xfId="1" applyNumberFormat="1" applyFont="1" applyBorder="1" applyAlignment="1">
      <alignment horizontal="right" wrapText="1"/>
    </xf>
    <xf numFmtId="168" fontId="4" fillId="0" borderId="30" xfId="1" applyNumberFormat="1" applyFont="1" applyBorder="1" applyAlignment="1">
      <alignment horizontal="right" wrapText="1"/>
    </xf>
    <xf numFmtId="0" fontId="4" fillId="0" borderId="26" xfId="0" applyFont="1" applyBorder="1" applyAlignment="1">
      <alignment wrapText="1"/>
    </xf>
    <xf numFmtId="168" fontId="4" fillId="0" borderId="4" xfId="1" applyNumberFormat="1" applyFont="1" applyBorder="1" applyAlignment="1">
      <alignment wrapText="1"/>
    </xf>
    <xf numFmtId="0" fontId="7" fillId="0" borderId="1" xfId="0" applyFont="1" applyBorder="1" applyAlignment="1">
      <alignment horizontal="center" vertical="center"/>
    </xf>
    <xf numFmtId="171" fontId="7" fillId="0" borderId="13" xfId="0" applyNumberFormat="1" applyFont="1" applyBorder="1" applyAlignment="1">
      <alignment horizontal="center" vertical="center"/>
    </xf>
    <xf numFmtId="171" fontId="7" fillId="0" borderId="11" xfId="0" applyNumberFormat="1" applyFont="1" applyBorder="1" applyAlignment="1">
      <alignment horizontal="center" vertical="center"/>
    </xf>
    <xf numFmtId="0" fontId="7" fillId="0" borderId="13" xfId="0" applyFont="1" applyBorder="1" applyAlignment="1">
      <alignment horizontal="center" vertical="center"/>
    </xf>
    <xf numFmtId="1" fontId="4" fillId="0" borderId="0" xfId="0" applyNumberFormat="1" applyFont="1" applyAlignment="1">
      <alignment horizontal="center"/>
    </xf>
    <xf numFmtId="171" fontId="7" fillId="0" borderId="6" xfId="0" applyNumberFormat="1" applyFont="1" applyBorder="1"/>
    <xf numFmtId="171" fontId="4" fillId="0" borderId="4" xfId="2" applyNumberFormat="1" applyBorder="1" applyAlignment="1">
      <alignment horizontal="center"/>
    </xf>
    <xf numFmtId="0" fontId="4" fillId="0" borderId="13" xfId="0" applyFont="1" applyBorder="1" applyAlignment="1">
      <alignment horizontal="center" vertical="top"/>
    </xf>
    <xf numFmtId="0" fontId="22" fillId="3" borderId="28" xfId="6" applyFont="1" applyFill="1" applyBorder="1" applyAlignment="1">
      <alignment vertical="center"/>
    </xf>
    <xf numFmtId="0" fontId="23" fillId="3" borderId="28" xfId="6" applyFont="1" applyFill="1" applyBorder="1" applyAlignment="1">
      <alignment horizontal="center" vertical="center"/>
    </xf>
    <xf numFmtId="1" fontId="4" fillId="3" borderId="28" xfId="5" applyNumberFormat="1" applyFill="1" applyBorder="1" applyAlignment="1">
      <alignment horizontal="center" vertical="center"/>
    </xf>
    <xf numFmtId="0" fontId="7" fillId="0" borderId="17" xfId="5" applyFont="1" applyBorder="1" applyAlignment="1">
      <alignment horizontal="center" vertical="center" wrapText="1"/>
    </xf>
    <xf numFmtId="0" fontId="7" fillId="0" borderId="42" xfId="5" applyFont="1" applyBorder="1" applyAlignment="1">
      <alignment vertical="center"/>
    </xf>
    <xf numFmtId="0" fontId="7" fillId="0" borderId="7" xfId="5" applyFont="1" applyBorder="1" applyAlignment="1">
      <alignment horizontal="center" vertical="center"/>
    </xf>
    <xf numFmtId="1" fontId="7" fillId="0" borderId="44" xfId="5" applyNumberFormat="1" applyFont="1" applyBorder="1" applyAlignment="1">
      <alignment horizontal="center" vertical="center"/>
    </xf>
    <xf numFmtId="168" fontId="7" fillId="0" borderId="17" xfId="1" applyNumberFormat="1" applyFont="1" applyBorder="1" applyAlignment="1">
      <alignment horizontal="center" vertical="center" wrapText="1"/>
    </xf>
    <xf numFmtId="168" fontId="7" fillId="0" borderId="14" xfId="1" applyNumberFormat="1" applyFont="1" applyBorder="1" applyAlignment="1">
      <alignment horizontal="center" vertical="center" wrapText="1"/>
    </xf>
    <xf numFmtId="0" fontId="4" fillId="0" borderId="1" xfId="5" applyBorder="1" applyAlignment="1">
      <alignment horizontal="center"/>
    </xf>
    <xf numFmtId="165" fontId="4" fillId="0" borderId="13" xfId="1" applyFont="1" applyBorder="1" applyAlignment="1">
      <alignment horizontal="center"/>
    </xf>
    <xf numFmtId="165" fontId="4" fillId="0" borderId="4" xfId="1" applyFont="1" applyBorder="1" applyAlignment="1">
      <alignment horizontal="center"/>
    </xf>
    <xf numFmtId="0" fontId="10" fillId="0" borderId="13" xfId="5" applyFont="1" applyBorder="1" applyAlignment="1">
      <alignment horizontal="center" vertical="top"/>
    </xf>
    <xf numFmtId="0" fontId="4" fillId="0" borderId="13" xfId="5" applyBorder="1" applyAlignment="1">
      <alignment horizontal="center" vertical="top"/>
    </xf>
    <xf numFmtId="0" fontId="4" fillId="0" borderId="0" xfId="5" applyAlignment="1">
      <alignment vertical="top"/>
    </xf>
    <xf numFmtId="171" fontId="4" fillId="0" borderId="13" xfId="1" applyNumberFormat="1" applyFont="1" applyBorder="1" applyAlignment="1">
      <alignment horizontal="center"/>
    </xf>
    <xf numFmtId="171" fontId="4" fillId="0" borderId="4" xfId="1" applyNumberFormat="1" applyFont="1" applyBorder="1" applyAlignment="1">
      <alignment horizontal="center"/>
    </xf>
    <xf numFmtId="0" fontId="4" fillId="0" borderId="0" xfId="5" applyAlignment="1">
      <alignment horizontal="center" vertical="top"/>
    </xf>
    <xf numFmtId="171" fontId="4" fillId="0" borderId="13" xfId="1" applyNumberFormat="1" applyFont="1" applyBorder="1" applyAlignment="1" applyProtection="1">
      <alignment horizontal="center"/>
      <protection locked="0"/>
    </xf>
    <xf numFmtId="0" fontId="4" fillId="0" borderId="18" xfId="5" applyBorder="1" applyAlignment="1">
      <alignment horizontal="left" vertical="center" wrapText="1"/>
    </xf>
    <xf numFmtId="0" fontId="7" fillId="3" borderId="28" xfId="0" applyFont="1" applyFill="1" applyBorder="1" applyAlignment="1">
      <alignment vertical="center"/>
    </xf>
    <xf numFmtId="171" fontId="7" fillId="3" borderId="28" xfId="0" applyNumberFormat="1" applyFont="1" applyFill="1" applyBorder="1" applyAlignment="1">
      <alignment horizontal="left" vertical="center"/>
    </xf>
    <xf numFmtId="1" fontId="7" fillId="3" borderId="28" xfId="0" applyNumberFormat="1" applyFont="1" applyFill="1" applyBorder="1" applyAlignment="1">
      <alignment horizontal="left" vertical="center"/>
    </xf>
    <xf numFmtId="0" fontId="7" fillId="0" borderId="44" xfId="5" applyFont="1" applyBorder="1" applyAlignment="1">
      <alignment vertical="center"/>
    </xf>
    <xf numFmtId="0" fontId="7" fillId="0" borderId="27" xfId="0" applyFont="1" applyBorder="1"/>
    <xf numFmtId="0" fontId="7" fillId="0" borderId="28" xfId="0" applyFont="1" applyBorder="1"/>
    <xf numFmtId="0" fontId="7" fillId="0" borderId="57" xfId="0" applyFont="1" applyBorder="1"/>
    <xf numFmtId="0" fontId="4" fillId="0" borderId="13" xfId="5" quotePrefix="1" applyBorder="1" applyAlignment="1">
      <alignment horizontal="center" vertical="top"/>
    </xf>
    <xf numFmtId="1" fontId="4" fillId="0" borderId="26" xfId="5" applyNumberFormat="1" applyBorder="1" applyAlignment="1">
      <alignment horizontal="center"/>
    </xf>
    <xf numFmtId="0" fontId="4" fillId="0" borderId="10" xfId="5" applyBorder="1" applyAlignment="1">
      <alignment horizontal="center" vertical="top"/>
    </xf>
    <xf numFmtId="1" fontId="4" fillId="0" borderId="26" xfId="5" applyNumberFormat="1" applyBorder="1" applyAlignment="1" applyProtection="1">
      <alignment horizontal="center"/>
      <protection locked="0"/>
    </xf>
    <xf numFmtId="0" fontId="4" fillId="0" borderId="0" xfId="5" applyAlignment="1">
      <alignment horizontal="left" vertical="top"/>
    </xf>
    <xf numFmtId="1" fontId="8" fillId="0" borderId="0" xfId="0" applyNumberFormat="1" applyFont="1"/>
    <xf numFmtId="0" fontId="4" fillId="0" borderId="26" xfId="5" applyBorder="1" applyAlignment="1">
      <alignment horizontal="left" vertical="top"/>
    </xf>
    <xf numFmtId="0" fontId="7" fillId="0" borderId="13" xfId="5" applyFont="1" applyBorder="1" applyAlignment="1">
      <alignment horizontal="center" vertical="top"/>
    </xf>
    <xf numFmtId="0" fontId="7" fillId="0" borderId="13" xfId="5" quotePrefix="1" applyFont="1" applyBorder="1" applyAlignment="1">
      <alignment horizontal="center" vertical="top"/>
    </xf>
    <xf numFmtId="0" fontId="7" fillId="0" borderId="26" xfId="5" applyFont="1" applyBorder="1" applyAlignment="1">
      <alignment horizontal="left" vertical="top"/>
    </xf>
    <xf numFmtId="0" fontId="7" fillId="3" borderId="47" xfId="0" applyFont="1" applyFill="1" applyBorder="1" applyAlignment="1">
      <alignment horizontal="left" vertical="center"/>
    </xf>
    <xf numFmtId="1" fontId="4" fillId="3" borderId="36" xfId="5" applyNumberFormat="1" applyFill="1" applyBorder="1" applyAlignment="1">
      <alignment horizontal="center" vertical="center"/>
    </xf>
    <xf numFmtId="0" fontId="7" fillId="0" borderId="48" xfId="5" applyFont="1" applyBorder="1" applyAlignment="1">
      <alignment horizontal="center" vertical="center" wrapText="1"/>
    </xf>
    <xf numFmtId="0" fontId="7" fillId="0" borderId="42" xfId="5" applyFont="1" applyBorder="1" applyAlignment="1">
      <alignment horizontal="center" vertical="center"/>
    </xf>
    <xf numFmtId="1" fontId="7" fillId="0" borderId="42" xfId="5" applyNumberFormat="1" applyFont="1" applyBorder="1" applyAlignment="1">
      <alignment horizontal="center" vertical="center"/>
    </xf>
    <xf numFmtId="170" fontId="7" fillId="0" borderId="40" xfId="1" applyNumberFormat="1" applyFont="1" applyBorder="1" applyAlignment="1">
      <alignment horizontal="center" vertical="center"/>
    </xf>
    <xf numFmtId="170" fontId="7" fillId="0" borderId="43" xfId="1" applyNumberFormat="1" applyFont="1" applyBorder="1" applyAlignment="1">
      <alignment horizontal="center" vertical="center"/>
    </xf>
    <xf numFmtId="0" fontId="4" fillId="0" borderId="26" xfId="5" applyBorder="1" applyAlignment="1">
      <alignment horizontal="center"/>
    </xf>
    <xf numFmtId="170" fontId="4" fillId="0" borderId="13" xfId="1" applyNumberFormat="1" applyFont="1" applyBorder="1" applyAlignment="1">
      <alignment horizontal="center"/>
    </xf>
    <xf numFmtId="170" fontId="4" fillId="0" borderId="4" xfId="1" applyNumberFormat="1" applyFont="1" applyBorder="1" applyAlignment="1">
      <alignment horizontal="center"/>
    </xf>
    <xf numFmtId="170" fontId="4" fillId="0" borderId="13" xfId="1" applyNumberFormat="1" applyFont="1" applyBorder="1" applyAlignment="1" applyProtection="1">
      <alignment horizontal="center"/>
      <protection locked="0"/>
    </xf>
    <xf numFmtId="170" fontId="4" fillId="0" borderId="14" xfId="1" applyNumberFormat="1" applyFont="1" applyBorder="1" applyAlignment="1">
      <alignment horizontal="center"/>
    </xf>
    <xf numFmtId="0" fontId="4" fillId="0" borderId="26" xfId="5" applyBorder="1" applyAlignment="1">
      <alignment vertical="top" wrapText="1"/>
    </xf>
    <xf numFmtId="0" fontId="4" fillId="0" borderId="17" xfId="5" applyBorder="1" applyAlignment="1">
      <alignment horizontal="center" vertical="top"/>
    </xf>
    <xf numFmtId="0" fontId="4" fillId="0" borderId="44" xfId="5" applyBorder="1" applyAlignment="1">
      <alignment vertical="top"/>
    </xf>
    <xf numFmtId="0" fontId="4" fillId="0" borderId="7" xfId="5" applyBorder="1" applyAlignment="1">
      <alignment horizontal="center"/>
    </xf>
    <xf numFmtId="1" fontId="4" fillId="0" borderId="44" xfId="5" applyNumberFormat="1" applyBorder="1" applyAlignment="1" applyProtection="1">
      <alignment horizontal="center"/>
      <protection locked="0"/>
    </xf>
    <xf numFmtId="170" fontId="4" fillId="0" borderId="17" xfId="1" applyNumberFormat="1" applyFont="1" applyBorder="1" applyAlignment="1" applyProtection="1">
      <alignment horizontal="center"/>
      <protection locked="0"/>
    </xf>
    <xf numFmtId="49" fontId="7" fillId="0" borderId="37" xfId="0" applyNumberFormat="1" applyFont="1" applyBorder="1" applyAlignment="1">
      <alignment vertical="center"/>
    </xf>
    <xf numFmtId="49" fontId="7" fillId="0" borderId="44" xfId="0" applyNumberFormat="1" applyFont="1" applyBorder="1" applyAlignment="1">
      <alignment vertical="center"/>
    </xf>
    <xf numFmtId="49" fontId="7" fillId="0" borderId="46" xfId="0" applyNumberFormat="1" applyFont="1" applyBorder="1" applyAlignment="1">
      <alignment vertical="center"/>
    </xf>
    <xf numFmtId="170" fontId="7" fillId="0" borderId="14" xfId="1" applyNumberFormat="1" applyFont="1" applyBorder="1" applyAlignment="1">
      <alignment horizontal="center"/>
    </xf>
    <xf numFmtId="1" fontId="7" fillId="2" borderId="10" xfId="5" applyNumberFormat="1" applyFont="1" applyFill="1" applyBorder="1" applyAlignment="1">
      <alignment horizontal="center" vertical="top"/>
    </xf>
    <xf numFmtId="0" fontId="7" fillId="0" borderId="26" xfId="5" applyFont="1" applyBorder="1" applyAlignment="1">
      <alignment vertical="top" wrapText="1"/>
    </xf>
    <xf numFmtId="0" fontId="4" fillId="0" borderId="9" xfId="5" applyBorder="1" applyAlignment="1">
      <alignment horizontal="center" vertical="top"/>
    </xf>
    <xf numFmtId="0" fontId="4" fillId="0" borderId="1" xfId="5" applyBorder="1" applyAlignment="1">
      <alignment horizontal="left" wrapText="1"/>
    </xf>
    <xf numFmtId="0" fontId="7" fillId="0" borderId="1" xfId="5" applyFont="1" applyBorder="1" applyAlignment="1">
      <alignment horizontal="left" vertical="top" wrapText="1"/>
    </xf>
    <xf numFmtId="0" fontId="7" fillId="0" borderId="1" xfId="5" applyFont="1" applyBorder="1" applyAlignment="1">
      <alignment horizontal="left" vertical="top"/>
    </xf>
    <xf numFmtId="0" fontId="4" fillId="0" borderId="1" xfId="5" applyBorder="1" applyAlignment="1">
      <alignment horizontal="left" vertical="top"/>
    </xf>
    <xf numFmtId="0" fontId="4" fillId="0" borderId="26" xfId="5" applyBorder="1" applyAlignment="1">
      <alignment horizontal="left" vertical="top" wrapText="1"/>
    </xf>
    <xf numFmtId="0" fontId="4" fillId="3" borderId="28" xfId="6" applyFont="1" applyFill="1" applyBorder="1" applyAlignment="1">
      <alignment horizontal="right" vertical="center"/>
    </xf>
    <xf numFmtId="0" fontId="7" fillId="3" borderId="28" xfId="5" applyFont="1" applyFill="1" applyBorder="1" applyAlignment="1">
      <alignment horizontal="center" vertical="center"/>
    </xf>
    <xf numFmtId="0" fontId="7" fillId="0" borderId="32" xfId="5" applyFont="1" applyBorder="1" applyAlignment="1">
      <alignment vertical="center"/>
    </xf>
    <xf numFmtId="171" fontId="7" fillId="0" borderId="17" xfId="1" applyNumberFormat="1" applyFont="1" applyBorder="1" applyAlignment="1">
      <alignment horizontal="center" vertical="center"/>
    </xf>
    <xf numFmtId="0" fontId="4" fillId="0" borderId="26" xfId="5" applyBorder="1" applyAlignment="1">
      <alignment vertical="top"/>
    </xf>
    <xf numFmtId="0" fontId="4" fillId="0" borderId="1" xfId="5" applyBorder="1" applyAlignment="1">
      <alignment horizontal="center" wrapText="1"/>
    </xf>
    <xf numFmtId="171" fontId="4" fillId="0" borderId="13" xfId="1" applyNumberFormat="1" applyFont="1" applyBorder="1" applyAlignment="1">
      <alignment horizontal="right"/>
    </xf>
    <xf numFmtId="1" fontId="7" fillId="2" borderId="13" xfId="5" applyNumberFormat="1" applyFont="1" applyFill="1" applyBorder="1" applyAlignment="1">
      <alignment horizontal="center" vertical="top"/>
    </xf>
    <xf numFmtId="0" fontId="22" fillId="3" borderId="28" xfId="6" applyFont="1" applyFill="1" applyBorder="1" applyAlignment="1">
      <alignment horizontal="right" vertical="center"/>
    </xf>
    <xf numFmtId="0" fontId="4" fillId="3" borderId="28" xfId="5" applyFill="1" applyBorder="1" applyAlignment="1">
      <alignment horizontal="center" vertical="center"/>
    </xf>
    <xf numFmtId="0" fontId="7" fillId="0" borderId="32" xfId="5" applyFont="1" applyBorder="1" applyAlignment="1">
      <alignment horizontal="center" vertical="center"/>
    </xf>
    <xf numFmtId="1" fontId="7" fillId="0" borderId="32" xfId="0" applyNumberFormat="1" applyFont="1" applyBorder="1" applyAlignment="1">
      <alignment horizontal="center" vertical="center" wrapText="1"/>
    </xf>
    <xf numFmtId="171" fontId="7" fillId="0" borderId="22" xfId="1" applyNumberFormat="1" applyFont="1" applyBorder="1" applyAlignment="1">
      <alignment horizontal="center" vertical="center"/>
    </xf>
    <xf numFmtId="171" fontId="4" fillId="0" borderId="11" xfId="1" applyNumberFormat="1" applyFont="1" applyBorder="1" applyAlignment="1">
      <alignment horizontal="center"/>
    </xf>
    <xf numFmtId="0" fontId="7" fillId="0" borderId="26" xfId="5" applyFont="1" applyBorder="1" applyAlignment="1">
      <alignment horizontal="center"/>
    </xf>
    <xf numFmtId="1" fontId="7" fillId="0" borderId="26" xfId="5" applyNumberFormat="1" applyFont="1" applyBorder="1" applyAlignment="1">
      <alignment horizontal="center"/>
    </xf>
    <xf numFmtId="0" fontId="8" fillId="0" borderId="13" xfId="0" applyFont="1" applyBorder="1"/>
    <xf numFmtId="0" fontId="7" fillId="0" borderId="33" xfId="6" applyFont="1" applyBorder="1" applyAlignment="1">
      <alignment vertical="top"/>
    </xf>
    <xf numFmtId="0" fontId="7" fillId="0" borderId="8" xfId="6" applyFont="1" applyBorder="1" applyAlignment="1">
      <alignment vertical="top"/>
    </xf>
    <xf numFmtId="0" fontId="7" fillId="0" borderId="34" xfId="6" applyFont="1" applyBorder="1" applyAlignment="1">
      <alignment vertical="top"/>
    </xf>
    <xf numFmtId="0" fontId="8" fillId="0" borderId="0" xfId="0" applyFont="1" applyAlignment="1">
      <alignment vertical="top"/>
    </xf>
    <xf numFmtId="0" fontId="7" fillId="0" borderId="26" xfId="5" applyFont="1" applyBorder="1" applyAlignment="1" applyProtection="1">
      <alignment vertical="top" wrapText="1"/>
      <protection locked="0"/>
    </xf>
    <xf numFmtId="0" fontId="8" fillId="0" borderId="0" xfId="0" applyFont="1" applyAlignment="1">
      <alignment vertical="center" wrapText="1"/>
    </xf>
    <xf numFmtId="0" fontId="7" fillId="0" borderId="32" xfId="0" applyFont="1" applyBorder="1" applyAlignment="1">
      <alignment horizontal="center" vertical="center" wrapText="1"/>
    </xf>
    <xf numFmtId="0" fontId="8" fillId="0" borderId="0" xfId="0" applyFont="1" applyAlignment="1">
      <alignment wrapText="1"/>
    </xf>
    <xf numFmtId="3" fontId="4" fillId="0" borderId="26" xfId="0" applyNumberFormat="1" applyFont="1" applyBorder="1" applyAlignment="1">
      <alignment horizontal="center" wrapText="1"/>
    </xf>
    <xf numFmtId="0" fontId="19" fillId="0" borderId="1" xfId="0" applyFont="1" applyBorder="1" applyAlignment="1">
      <alignment horizontal="center"/>
    </xf>
    <xf numFmtId="171" fontId="4" fillId="0" borderId="17" xfId="1" applyNumberFormat="1" applyFont="1" applyBorder="1" applyAlignment="1">
      <alignment wrapText="1"/>
    </xf>
    <xf numFmtId="171" fontId="4" fillId="0" borderId="14" xfId="1" applyNumberFormat="1" applyFont="1" applyBorder="1" applyAlignment="1">
      <alignment horizontal="right" wrapText="1"/>
    </xf>
    <xf numFmtId="171" fontId="7" fillId="0" borderId="2" xfId="0" applyNumberFormat="1" applyFont="1" applyBorder="1" applyAlignment="1">
      <alignment horizontal="center" vertical="center" wrapText="1"/>
    </xf>
    <xf numFmtId="0" fontId="8" fillId="0" borderId="0" xfId="0" applyFont="1" applyAlignment="1">
      <alignment horizontal="center" wrapText="1"/>
    </xf>
    <xf numFmtId="171" fontId="8" fillId="0" borderId="0" xfId="0" applyNumberFormat="1" applyFont="1" applyAlignment="1">
      <alignment wrapText="1"/>
    </xf>
    <xf numFmtId="0" fontId="8" fillId="0" borderId="13" xfId="0" applyFont="1" applyBorder="1" applyAlignment="1">
      <alignment vertical="top"/>
    </xf>
    <xf numFmtId="4" fontId="8" fillId="0" borderId="26" xfId="0" applyNumberFormat="1" applyFont="1" applyBorder="1" applyAlignment="1">
      <alignment horizontal="center"/>
    </xf>
    <xf numFmtId="10" fontId="8" fillId="0" borderId="10" xfId="0" applyNumberFormat="1" applyFont="1" applyBorder="1"/>
    <xf numFmtId="49" fontId="4" fillId="0" borderId="13" xfId="5" applyNumberFormat="1" applyBorder="1" applyAlignment="1">
      <alignment horizontal="left" vertical="top" wrapText="1"/>
    </xf>
    <xf numFmtId="2" fontId="4" fillId="0" borderId="26" xfId="5" applyNumberFormat="1" applyBorder="1" applyAlignment="1">
      <alignment horizontal="center" wrapText="1"/>
    </xf>
    <xf numFmtId="171" fontId="4" fillId="0" borderId="38" xfId="5" applyNumberFormat="1" applyBorder="1" applyAlignment="1">
      <alignment wrapText="1"/>
    </xf>
    <xf numFmtId="171" fontId="4" fillId="0" borderId="3" xfId="4" applyNumberFormat="1" applyBorder="1" applyAlignment="1">
      <alignment horizontal="right" wrapText="1"/>
    </xf>
    <xf numFmtId="0" fontId="4" fillId="0" borderId="1" xfId="5" applyBorder="1" applyAlignment="1">
      <alignment horizontal="left" vertical="top" wrapText="1"/>
    </xf>
    <xf numFmtId="171" fontId="7" fillId="0" borderId="17" xfId="3" applyNumberFormat="1" applyFont="1" applyBorder="1" applyAlignment="1">
      <alignment horizontal="center" vertical="center" wrapText="1"/>
    </xf>
    <xf numFmtId="171" fontId="7" fillId="0" borderId="14" xfId="3" applyNumberFormat="1" applyFont="1" applyBorder="1" applyAlignment="1">
      <alignment horizontal="center" vertical="center" wrapText="1"/>
    </xf>
    <xf numFmtId="0" fontId="4" fillId="0" borderId="26" xfId="0" applyFont="1" applyBorder="1" applyAlignment="1">
      <alignment horizontal="center" vertical="top" wrapText="1"/>
    </xf>
    <xf numFmtId="171" fontId="4" fillId="0" borderId="13" xfId="3" applyNumberFormat="1" applyBorder="1" applyAlignment="1">
      <alignment vertical="top" wrapText="1"/>
    </xf>
    <xf numFmtId="171" fontId="4" fillId="0" borderId="4" xfId="3" applyNumberFormat="1" applyBorder="1" applyAlignment="1">
      <alignment horizontal="right" vertical="top" wrapText="1"/>
    </xf>
    <xf numFmtId="171" fontId="4" fillId="0" borderId="38" xfId="3" applyNumberFormat="1" applyBorder="1" applyAlignment="1">
      <alignment wrapText="1"/>
    </xf>
    <xf numFmtId="171" fontId="4" fillId="0" borderId="3" xfId="3" applyNumberFormat="1" applyBorder="1" applyAlignment="1">
      <alignment horizontal="right" wrapText="1"/>
    </xf>
    <xf numFmtId="171" fontId="4" fillId="0" borderId="13" xfId="3" applyNumberFormat="1" applyBorder="1" applyAlignment="1">
      <alignment wrapText="1"/>
    </xf>
    <xf numFmtId="171" fontId="4" fillId="0" borderId="4" xfId="3" applyNumberFormat="1" applyBorder="1" applyAlignment="1">
      <alignment horizontal="right" wrapText="1"/>
    </xf>
    <xf numFmtId="171" fontId="4" fillId="0" borderId="4" xfId="3" applyNumberFormat="1" applyBorder="1" applyAlignment="1">
      <alignment horizontal="center" wrapText="1"/>
    </xf>
    <xf numFmtId="0" fontId="19" fillId="0" borderId="1" xfId="0" applyFont="1" applyBorder="1" applyAlignment="1">
      <alignment vertical="top"/>
    </xf>
    <xf numFmtId="0" fontId="19" fillId="0" borderId="26" xfId="0" applyFont="1" applyBorder="1" applyAlignment="1">
      <alignment horizontal="center"/>
    </xf>
    <xf numFmtId="2" fontId="19" fillId="0" borderId="13" xfId="0" applyNumberFormat="1" applyFont="1" applyBorder="1"/>
    <xf numFmtId="0" fontId="4" fillId="0" borderId="7" xfId="0" applyFont="1" applyBorder="1" applyAlignment="1">
      <alignment horizontal="center" vertical="top" wrapText="1"/>
    </xf>
    <xf numFmtId="0" fontId="4" fillId="0" borderId="32" xfId="0" applyFont="1" applyBorder="1" applyAlignment="1">
      <alignment horizontal="center" vertical="top" wrapText="1"/>
    </xf>
    <xf numFmtId="171" fontId="4" fillId="0" borderId="17" xfId="3" applyNumberFormat="1" applyBorder="1" applyAlignment="1">
      <alignment vertical="top" wrapText="1"/>
    </xf>
    <xf numFmtId="171" fontId="4" fillId="0" borderId="14" xfId="3" applyNumberFormat="1" applyBorder="1" applyAlignment="1">
      <alignment horizontal="right" vertical="top" wrapText="1"/>
    </xf>
    <xf numFmtId="49" fontId="7" fillId="3" borderId="27" xfId="5" applyNumberFormat="1" applyFont="1" applyFill="1" applyBorder="1" applyAlignment="1">
      <alignment horizontal="left" vertical="center"/>
    </xf>
    <xf numFmtId="1" fontId="7" fillId="0" borderId="32" xfId="5" applyNumberFormat="1" applyFont="1" applyBorder="1" applyAlignment="1">
      <alignment horizontal="center" vertical="center" wrapText="1"/>
    </xf>
    <xf numFmtId="171" fontId="7" fillId="0" borderId="14" xfId="2" applyNumberFormat="1" applyFont="1" applyBorder="1" applyAlignment="1">
      <alignment horizontal="center" vertical="center"/>
    </xf>
    <xf numFmtId="0" fontId="4" fillId="0" borderId="26" xfId="5" applyBorder="1" applyAlignment="1">
      <alignment horizontal="center" wrapText="1"/>
    </xf>
    <xf numFmtId="171" fontId="4" fillId="0" borderId="13" xfId="3" applyNumberFormat="1" applyBorder="1" applyAlignment="1">
      <alignment horizontal="center"/>
    </xf>
    <xf numFmtId="171" fontId="7" fillId="0" borderId="6" xfId="3" applyNumberFormat="1" applyFont="1" applyBorder="1" applyAlignment="1">
      <alignment horizontal="center"/>
    </xf>
    <xf numFmtId="171" fontId="4" fillId="0" borderId="13" xfId="0" applyNumberFormat="1" applyFont="1" applyBorder="1"/>
    <xf numFmtId="171" fontId="4" fillId="0" borderId="11" xfId="0" applyNumberFormat="1" applyFont="1" applyBorder="1"/>
    <xf numFmtId="0" fontId="7" fillId="0" borderId="13" xfId="0" applyFont="1" applyBorder="1" applyAlignment="1">
      <alignment horizontal="center" vertical="top"/>
    </xf>
    <xf numFmtId="49" fontId="7" fillId="3" borderId="50" xfId="5" applyNumberFormat="1" applyFont="1" applyFill="1" applyBorder="1" applyAlignment="1">
      <alignment horizontal="left" vertical="center"/>
    </xf>
    <xf numFmtId="1" fontId="4" fillId="3" borderId="45" xfId="5" applyNumberFormat="1" applyFill="1" applyBorder="1" applyAlignment="1">
      <alignment horizontal="center" vertical="center"/>
    </xf>
    <xf numFmtId="0" fontId="7" fillId="0" borderId="32" xfId="5" applyFont="1" applyBorder="1" applyAlignment="1">
      <alignment vertical="center" wrapText="1"/>
    </xf>
    <xf numFmtId="1" fontId="7" fillId="0" borderId="14" xfId="5" applyNumberFormat="1" applyFont="1" applyBorder="1" applyAlignment="1">
      <alignment horizontal="center" vertical="center"/>
    </xf>
    <xf numFmtId="171" fontId="7" fillId="0" borderId="7" xfId="5" applyNumberFormat="1" applyFont="1" applyBorder="1" applyAlignment="1">
      <alignment horizontal="center" vertical="center"/>
    </xf>
    <xf numFmtId="1" fontId="4" fillId="0" borderId="4" xfId="5" applyNumberFormat="1" applyBorder="1" applyAlignment="1">
      <alignment horizontal="center"/>
    </xf>
    <xf numFmtId="171" fontId="4" fillId="0" borderId="1" xfId="5" applyNumberFormat="1" applyBorder="1" applyAlignment="1">
      <alignment horizontal="center"/>
    </xf>
    <xf numFmtId="0" fontId="7" fillId="0" borderId="26" xfId="6" applyFont="1" applyBorder="1" applyAlignment="1">
      <alignment vertical="top"/>
    </xf>
    <xf numFmtId="2" fontId="4" fillId="0" borderId="13" xfId="5" quotePrefix="1" applyNumberFormat="1" applyBorder="1" applyAlignment="1">
      <alignment horizontal="center" vertical="top"/>
    </xf>
    <xf numFmtId="0" fontId="4" fillId="0" borderId="1" xfId="6" applyFont="1" applyBorder="1" applyAlignment="1">
      <alignment horizontal="center"/>
    </xf>
    <xf numFmtId="1" fontId="4" fillId="0" borderId="26" xfId="6" applyNumberFormat="1" applyFont="1" applyBorder="1" applyAlignment="1">
      <alignment horizontal="center"/>
    </xf>
    <xf numFmtId="2" fontId="7" fillId="0" borderId="13" xfId="5" quotePrefix="1" applyNumberFormat="1" applyFont="1" applyBorder="1" applyAlignment="1">
      <alignment horizontal="center" vertical="top"/>
    </xf>
    <xf numFmtId="0" fontId="7" fillId="0" borderId="26" xfId="6" applyFont="1" applyBorder="1" applyAlignment="1">
      <alignment vertical="top" wrapText="1"/>
    </xf>
    <xf numFmtId="0" fontId="7" fillId="3" borderId="28" xfId="5" applyFont="1" applyFill="1" applyBorder="1" applyAlignment="1">
      <alignment horizontal="left" vertical="center"/>
    </xf>
    <xf numFmtId="1" fontId="7" fillId="3" borderId="28" xfId="5" applyNumberFormat="1" applyFont="1" applyFill="1" applyBorder="1" applyAlignment="1">
      <alignment horizontal="center" vertical="center"/>
    </xf>
    <xf numFmtId="49" fontId="7" fillId="0" borderId="17" xfId="5" applyNumberFormat="1" applyFont="1" applyBorder="1" applyAlignment="1">
      <alignment horizontal="left" vertical="center" wrapText="1"/>
    </xf>
    <xf numFmtId="0" fontId="7" fillId="0" borderId="7" xfId="5" applyFont="1" applyBorder="1" applyAlignment="1">
      <alignment horizontal="center" vertical="center" wrapText="1"/>
    </xf>
    <xf numFmtId="171" fontId="7" fillId="0" borderId="17" xfId="5" applyNumberFormat="1" applyFont="1" applyBorder="1" applyAlignment="1">
      <alignment horizontal="center" vertical="center" wrapText="1"/>
    </xf>
    <xf numFmtId="171" fontId="7" fillId="0" borderId="14" xfId="5" applyNumberFormat="1" applyFont="1" applyBorder="1" applyAlignment="1">
      <alignment horizontal="center" vertical="center" wrapText="1"/>
    </xf>
    <xf numFmtId="1" fontId="4" fillId="0" borderId="26" xfId="5" applyNumberFormat="1" applyBorder="1" applyAlignment="1">
      <alignment horizontal="center" wrapText="1"/>
    </xf>
    <xf numFmtId="171" fontId="4" fillId="0" borderId="13" xfId="5" applyNumberFormat="1" applyBorder="1" applyAlignment="1">
      <alignment wrapText="1"/>
    </xf>
    <xf numFmtId="171" fontId="4" fillId="0" borderId="4" xfId="5" applyNumberFormat="1" applyBorder="1" applyAlignment="1">
      <alignment horizontal="right" wrapText="1"/>
    </xf>
    <xf numFmtId="49" fontId="7" fillId="0" borderId="13" xfId="5" applyNumberFormat="1" applyFont="1" applyBorder="1" applyAlignment="1">
      <alignment horizontal="left" vertical="top" wrapText="1"/>
    </xf>
    <xf numFmtId="171" fontId="4" fillId="0" borderId="13" xfId="3" applyNumberFormat="1" applyBorder="1" applyAlignment="1">
      <alignment horizontal="center" wrapText="1"/>
    </xf>
    <xf numFmtId="1" fontId="8" fillId="0" borderId="26" xfId="0" applyNumberFormat="1" applyFont="1" applyBorder="1" applyAlignment="1">
      <alignment horizontal="center"/>
    </xf>
    <xf numFmtId="171" fontId="4" fillId="0" borderId="3" xfId="5" applyNumberFormat="1" applyBorder="1" applyAlignment="1">
      <alignment horizontal="right" wrapText="1"/>
    </xf>
    <xf numFmtId="49" fontId="4" fillId="0" borderId="17" xfId="5" applyNumberFormat="1" applyBorder="1" applyAlignment="1">
      <alignment horizontal="left" vertical="top" wrapText="1"/>
    </xf>
    <xf numFmtId="0" fontId="4" fillId="0" borderId="7" xfId="5" applyBorder="1" applyAlignment="1">
      <alignment horizontal="left" vertical="top" wrapText="1"/>
    </xf>
    <xf numFmtId="0" fontId="4" fillId="0" borderId="7" xfId="5" applyBorder="1" applyAlignment="1">
      <alignment horizontal="center" wrapText="1"/>
    </xf>
    <xf numFmtId="1" fontId="4" fillId="0" borderId="32" xfId="5" applyNumberFormat="1" applyBorder="1" applyAlignment="1">
      <alignment horizontal="center" wrapText="1"/>
    </xf>
    <xf numFmtId="171" fontId="4" fillId="0" borderId="17" xfId="5" applyNumberFormat="1" applyBorder="1" applyAlignment="1">
      <alignment wrapText="1"/>
    </xf>
    <xf numFmtId="171" fontId="4" fillId="0" borderId="14" xfId="5" applyNumberFormat="1" applyBorder="1" applyAlignment="1">
      <alignment horizontal="right" wrapText="1"/>
    </xf>
    <xf numFmtId="1" fontId="8" fillId="0" borderId="0" xfId="0" applyNumberFormat="1" applyFont="1" applyAlignment="1">
      <alignment horizontal="center"/>
    </xf>
    <xf numFmtId="49" fontId="7" fillId="0" borderId="13" xfId="5" applyNumberFormat="1" applyFont="1" applyBorder="1" applyAlignment="1">
      <alignment horizontal="center" vertical="top" wrapText="1"/>
    </xf>
    <xf numFmtId="49" fontId="4" fillId="0" borderId="13" xfId="5" applyNumberFormat="1" applyBorder="1" applyAlignment="1">
      <alignment horizontal="center" vertical="top" wrapText="1"/>
    </xf>
    <xf numFmtId="0" fontId="9" fillId="0" borderId="10" xfId="0" applyFont="1" applyBorder="1" applyAlignment="1">
      <alignment horizontal="center" vertical="top"/>
    </xf>
    <xf numFmtId="0" fontId="7" fillId="0" borderId="1" xfId="5" applyFont="1" applyBorder="1" applyAlignment="1">
      <alignment vertical="top" wrapText="1"/>
    </xf>
    <xf numFmtId="0" fontId="4" fillId="0" borderId="1" xfId="5" applyBorder="1" applyAlignment="1">
      <alignment vertical="top" wrapText="1"/>
    </xf>
    <xf numFmtId="49" fontId="7" fillId="0" borderId="17" xfId="5" applyNumberFormat="1" applyFont="1" applyBorder="1" applyAlignment="1">
      <alignment horizontal="center" vertical="center" wrapText="1"/>
    </xf>
    <xf numFmtId="171" fontId="4" fillId="0" borderId="4" xfId="4" applyNumberFormat="1" applyBorder="1" applyAlignment="1">
      <alignment horizontal="right" wrapText="1"/>
    </xf>
    <xf numFmtId="0" fontId="7" fillId="0" borderId="32" xfId="5" applyFont="1" applyBorder="1" applyAlignment="1">
      <alignment horizontal="center" vertical="center" wrapText="1"/>
    </xf>
    <xf numFmtId="49" fontId="4" fillId="0" borderId="20" xfId="5" applyNumberFormat="1" applyBorder="1" applyAlignment="1">
      <alignment horizontal="left" vertical="top" wrapText="1"/>
    </xf>
    <xf numFmtId="0" fontId="4" fillId="0" borderId="9" xfId="5" applyBorder="1" applyAlignment="1">
      <alignment horizontal="left" vertical="top" wrapText="1"/>
    </xf>
    <xf numFmtId="0" fontId="4" fillId="0" borderId="9" xfId="5" applyBorder="1" applyAlignment="1">
      <alignment horizontal="center" wrapText="1"/>
    </xf>
    <xf numFmtId="0" fontId="4" fillId="0" borderId="29" xfId="5" applyBorder="1" applyAlignment="1">
      <alignment horizontal="center" wrapText="1"/>
    </xf>
    <xf numFmtId="171" fontId="4" fillId="0" borderId="20" xfId="5" applyNumberFormat="1" applyBorder="1" applyAlignment="1">
      <alignment wrapText="1"/>
    </xf>
    <xf numFmtId="171" fontId="4" fillId="0" borderId="30" xfId="5" applyNumberFormat="1" applyBorder="1" applyAlignment="1">
      <alignment horizontal="right" wrapText="1"/>
    </xf>
    <xf numFmtId="0" fontId="8" fillId="0" borderId="1" xfId="0" applyFont="1" applyBorder="1" applyAlignment="1">
      <alignment horizontal="center" vertical="center" wrapText="1"/>
    </xf>
    <xf numFmtId="171" fontId="4" fillId="0" borderId="13" xfId="7" applyNumberFormat="1" applyBorder="1" applyAlignment="1">
      <alignment wrapText="1"/>
    </xf>
    <xf numFmtId="0" fontId="24" fillId="0" borderId="1" xfId="5" applyFont="1" applyBorder="1" applyAlignment="1">
      <alignment horizontal="left" vertical="top" wrapText="1"/>
    </xf>
    <xf numFmtId="0" fontId="4" fillId="0" borderId="1" xfId="5" applyBorder="1" applyAlignment="1">
      <alignment horizontal="center" vertical="top" wrapText="1"/>
    </xf>
    <xf numFmtId="0" fontId="4" fillId="0" borderId="26" xfId="5" applyBorder="1" applyAlignment="1">
      <alignment horizontal="center" vertical="top" wrapText="1"/>
    </xf>
    <xf numFmtId="171" fontId="4" fillId="0" borderId="13" xfId="5" applyNumberFormat="1" applyBorder="1" applyAlignment="1">
      <alignment vertical="top" wrapText="1"/>
    </xf>
    <xf numFmtId="171" fontId="4" fillId="0" borderId="4" xfId="5" applyNumberFormat="1" applyBorder="1" applyAlignment="1">
      <alignment horizontal="right" vertical="top" wrapText="1"/>
    </xf>
    <xf numFmtId="0" fontId="4" fillId="0" borderId="7" xfId="5" applyBorder="1" applyAlignment="1">
      <alignment horizontal="center" vertical="top" wrapText="1"/>
    </xf>
    <xf numFmtId="0" fontId="4" fillId="0" borderId="32" xfId="5" applyBorder="1" applyAlignment="1">
      <alignment horizontal="center" vertical="top" wrapText="1"/>
    </xf>
    <xf numFmtId="171" fontId="4" fillId="0" borderId="17" xfId="5" applyNumberFormat="1" applyBorder="1" applyAlignment="1">
      <alignment vertical="top" wrapText="1"/>
    </xf>
    <xf numFmtId="171" fontId="4" fillId="0" borderId="14" xfId="5" applyNumberFormat="1" applyBorder="1" applyAlignment="1">
      <alignment horizontal="right" vertical="top" wrapText="1"/>
    </xf>
    <xf numFmtId="0" fontId="8" fillId="0" borderId="13" xfId="0" applyFont="1" applyBorder="1" applyAlignment="1">
      <alignment horizontal="center"/>
    </xf>
    <xf numFmtId="0" fontId="7" fillId="0" borderId="14" xfId="5" applyFont="1" applyBorder="1" applyAlignment="1">
      <alignment horizontal="center" vertical="center" wrapText="1"/>
    </xf>
    <xf numFmtId="0" fontId="8" fillId="0" borderId="1" xfId="0" applyFont="1" applyBorder="1" applyAlignment="1">
      <alignment vertical="top"/>
    </xf>
    <xf numFmtId="49" fontId="4" fillId="0" borderId="10" xfId="5" applyNumberFormat="1" applyBorder="1" applyAlignment="1">
      <alignment horizontal="left" vertical="top" wrapText="1"/>
    </xf>
    <xf numFmtId="49" fontId="4" fillId="0" borderId="26" xfId="5" applyNumberFormat="1" applyBorder="1" applyAlignment="1">
      <alignment horizontal="left" vertical="top"/>
    </xf>
    <xf numFmtId="0" fontId="4" fillId="0" borderId="0" xfId="5" applyAlignment="1">
      <alignment horizontal="right" vertical="top"/>
    </xf>
    <xf numFmtId="0" fontId="8" fillId="0" borderId="1" xfId="0" applyFont="1" applyBorder="1" applyAlignment="1">
      <alignment horizontal="left" vertical="top" wrapText="1"/>
    </xf>
    <xf numFmtId="49" fontId="4" fillId="0" borderId="26" xfId="5" applyNumberFormat="1" applyBorder="1" applyAlignment="1">
      <alignment horizontal="center" wrapText="1"/>
    </xf>
    <xf numFmtId="2" fontId="4" fillId="0" borderId="26" xfId="3" applyNumberFormat="1" applyBorder="1" applyAlignment="1">
      <alignment horizontal="center" wrapText="1"/>
    </xf>
    <xf numFmtId="0" fontId="11" fillId="0" borderId="8" xfId="5" applyFont="1" applyBorder="1" applyAlignment="1">
      <alignment horizontal="left"/>
    </xf>
    <xf numFmtId="171" fontId="11" fillId="0" borderId="6" xfId="4" applyNumberFormat="1" applyFont="1" applyBorder="1" applyAlignment="1">
      <alignment horizontal="center" vertical="center"/>
    </xf>
    <xf numFmtId="0" fontId="5" fillId="0" borderId="0" xfId="0" applyFont="1"/>
    <xf numFmtId="0" fontId="11" fillId="0" borderId="37" xfId="5" applyFont="1" applyBorder="1" applyAlignment="1">
      <alignment horizontal="left" vertical="center"/>
    </xf>
    <xf numFmtId="0" fontId="11" fillId="0" borderId="44" xfId="5" applyFont="1" applyBorder="1" applyAlignment="1">
      <alignment horizontal="left"/>
    </xf>
    <xf numFmtId="171" fontId="11" fillId="0" borderId="14" xfId="4" applyNumberFormat="1" applyFont="1" applyBorder="1" applyAlignment="1">
      <alignment horizontal="center" vertical="center"/>
    </xf>
    <xf numFmtId="171" fontId="9" fillId="0" borderId="0" xfId="0" applyNumberFormat="1" applyFont="1"/>
    <xf numFmtId="2" fontId="4" fillId="0" borderId="0" xfId="0" applyNumberFormat="1" applyFont="1" applyAlignment="1">
      <alignment horizontal="center" wrapText="1"/>
    </xf>
    <xf numFmtId="1" fontId="4" fillId="0" borderId="26" xfId="0" applyNumberFormat="1" applyFont="1" applyBorder="1" applyAlignment="1">
      <alignment horizontal="center" wrapText="1"/>
    </xf>
    <xf numFmtId="0" fontId="10" fillId="0" borderId="0" xfId="0" applyFont="1" applyAlignment="1">
      <alignment horizontal="left" vertical="center" wrapText="1"/>
    </xf>
    <xf numFmtId="171" fontId="4" fillId="0" borderId="0" xfId="1" applyNumberFormat="1" applyFont="1" applyAlignment="1">
      <alignment wrapText="1"/>
    </xf>
    <xf numFmtId="171" fontId="4" fillId="0" borderId="0" xfId="1" applyNumberFormat="1" applyFont="1" applyAlignment="1">
      <alignment horizontal="right" wrapText="1"/>
    </xf>
    <xf numFmtId="0" fontId="8" fillId="0" borderId="1" xfId="0" applyFont="1" applyBorder="1" applyAlignment="1">
      <alignment vertical="center" wrapText="1"/>
    </xf>
    <xf numFmtId="173" fontId="4" fillId="0" borderId="26" xfId="1" applyNumberFormat="1" applyFont="1" applyBorder="1" applyAlignment="1">
      <alignment horizontal="center" wrapText="1"/>
    </xf>
    <xf numFmtId="0" fontId="4" fillId="0" borderId="0" xfId="0" applyFont="1" applyAlignment="1">
      <alignment horizontal="left" vertical="center" wrapText="1"/>
    </xf>
    <xf numFmtId="171" fontId="4" fillId="0" borderId="0" xfId="1" applyNumberFormat="1" applyFont="1" applyAlignment="1">
      <alignment horizontal="center" wrapText="1"/>
    </xf>
    <xf numFmtId="0" fontId="25" fillId="0" borderId="0" xfId="0" applyFont="1" applyAlignment="1">
      <alignment horizontal="center"/>
    </xf>
    <xf numFmtId="0" fontId="16" fillId="0" borderId="10" xfId="0" applyFont="1" applyBorder="1"/>
    <xf numFmtId="0" fontId="14" fillId="0" borderId="10" xfId="0" applyFont="1" applyBorder="1"/>
    <xf numFmtId="0" fontId="12" fillId="0" borderId="10" xfId="0" applyFont="1" applyBorder="1"/>
    <xf numFmtId="171" fontId="4" fillId="0" borderId="39" xfId="1" applyNumberFormat="1" applyFont="1" applyBorder="1" applyAlignment="1">
      <alignment wrapText="1"/>
    </xf>
    <xf numFmtId="171" fontId="4" fillId="0" borderId="25" xfId="1" applyNumberFormat="1" applyFont="1" applyBorder="1" applyAlignment="1">
      <alignment horizontal="right" wrapText="1"/>
    </xf>
    <xf numFmtId="171" fontId="4" fillId="0" borderId="59" xfId="1" applyNumberFormat="1" applyFont="1" applyBorder="1" applyAlignment="1">
      <alignment horizontal="right" wrapText="1"/>
    </xf>
    <xf numFmtId="168" fontId="7" fillId="0" borderId="21" xfId="1" applyNumberFormat="1" applyFont="1" applyBorder="1" applyAlignment="1">
      <alignment horizontal="right" wrapText="1"/>
    </xf>
    <xf numFmtId="168" fontId="7" fillId="0" borderId="6" xfId="1" applyNumberFormat="1" applyFont="1" applyBorder="1"/>
    <xf numFmtId="171" fontId="7" fillId="0" borderId="6" xfId="1" applyNumberFormat="1" applyFont="1" applyBorder="1" applyAlignment="1">
      <alignment horizontal="center"/>
    </xf>
    <xf numFmtId="171" fontId="7" fillId="0" borderId="23" xfId="1" applyNumberFormat="1" applyFont="1" applyBorder="1" applyAlignment="1">
      <alignment horizontal="center"/>
    </xf>
    <xf numFmtId="171" fontId="7" fillId="0" borderId="24" xfId="1" applyNumberFormat="1" applyFont="1" applyBorder="1" applyAlignment="1">
      <alignment horizontal="center"/>
    </xf>
    <xf numFmtId="171" fontId="7" fillId="0" borderId="6" xfId="3" applyNumberFormat="1" applyFont="1" applyBorder="1" applyAlignment="1">
      <alignment vertical="center"/>
    </xf>
    <xf numFmtId="171" fontId="7" fillId="0" borderId="6" xfId="5" applyNumberFormat="1" applyFont="1" applyBorder="1" applyAlignment="1">
      <alignment vertical="center"/>
    </xf>
    <xf numFmtId="171" fontId="7" fillId="0" borderId="2" xfId="5" applyNumberFormat="1" applyFont="1" applyBorder="1" applyAlignment="1">
      <alignment vertical="center"/>
    </xf>
    <xf numFmtId="175" fontId="12" fillId="0" borderId="0" xfId="0" applyNumberFormat="1" applyFont="1"/>
    <xf numFmtId="175" fontId="14" fillId="0" borderId="0" xfId="0" applyNumberFormat="1" applyFont="1"/>
    <xf numFmtId="9" fontId="8" fillId="0" borderId="0" xfId="0" applyNumberFormat="1" applyFont="1"/>
    <xf numFmtId="10" fontId="8" fillId="0" borderId="0" xfId="8" applyNumberFormat="1" applyFont="1"/>
    <xf numFmtId="44" fontId="8" fillId="0" borderId="26" xfId="10" applyFont="1" applyBorder="1" applyAlignment="1">
      <alignment horizontal="center"/>
    </xf>
    <xf numFmtId="165" fontId="8" fillId="0" borderId="31" xfId="1" applyFont="1" applyBorder="1"/>
    <xf numFmtId="0" fontId="9" fillId="0" borderId="20" xfId="0" applyFont="1" applyBorder="1" applyAlignment="1">
      <alignment horizontal="left"/>
    </xf>
    <xf numFmtId="0" fontId="9" fillId="0" borderId="9" xfId="0" applyFont="1" applyBorder="1"/>
    <xf numFmtId="171" fontId="4" fillId="0" borderId="30" xfId="1" applyNumberFormat="1" applyFont="1" applyBorder="1" applyAlignment="1">
      <alignment horizontal="right" vertical="top" wrapText="1"/>
    </xf>
    <xf numFmtId="171" fontId="4" fillId="0" borderId="13" xfId="3" applyNumberFormat="1" applyBorder="1" applyAlignment="1" applyProtection="1">
      <alignment horizontal="center"/>
      <protection locked="0"/>
    </xf>
    <xf numFmtId="171" fontId="4" fillId="0" borderId="39" xfId="3" applyNumberFormat="1" applyBorder="1" applyAlignment="1">
      <alignment horizontal="center"/>
    </xf>
    <xf numFmtId="171" fontId="4" fillId="0" borderId="25" xfId="4" applyNumberFormat="1" applyBorder="1" applyAlignment="1">
      <alignment horizontal="right" wrapText="1"/>
    </xf>
    <xf numFmtId="0" fontId="7" fillId="3" borderId="27" xfId="0" applyFont="1" applyFill="1" applyBorder="1" applyAlignment="1">
      <alignment vertical="center"/>
    </xf>
    <xf numFmtId="0" fontId="4" fillId="3" borderId="28" xfId="0" applyFont="1" applyFill="1" applyBorder="1"/>
    <xf numFmtId="0" fontId="4" fillId="3" borderId="28" xfId="0" applyFont="1" applyFill="1" applyBorder="1" applyAlignment="1">
      <alignment horizontal="center"/>
    </xf>
    <xf numFmtId="2" fontId="4" fillId="3" borderId="28" xfId="0" applyNumberFormat="1" applyFont="1" applyFill="1" applyBorder="1" applyAlignment="1">
      <alignment horizontal="center"/>
    </xf>
    <xf numFmtId="0" fontId="9" fillId="0" borderId="0" xfId="0" applyFont="1" applyAlignment="1">
      <alignment horizontal="center"/>
    </xf>
    <xf numFmtId="0" fontId="7" fillId="0" borderId="13" xfId="0" applyFont="1" applyBorder="1" applyAlignment="1">
      <alignment vertical="center" wrapText="1"/>
    </xf>
    <xf numFmtId="0" fontId="7" fillId="0" borderId="20" xfId="0" applyFont="1" applyBorder="1" applyAlignment="1">
      <alignment horizontal="center" vertical="center"/>
    </xf>
    <xf numFmtId="0" fontId="7" fillId="0" borderId="36" xfId="0" applyFont="1" applyBorder="1" applyAlignment="1">
      <alignment wrapText="1"/>
    </xf>
    <xf numFmtId="0" fontId="4" fillId="0" borderId="9" xfId="0" applyFont="1" applyBorder="1" applyAlignment="1">
      <alignment horizontal="center" wrapText="1"/>
    </xf>
    <xf numFmtId="2" fontId="7" fillId="0" borderId="36" xfId="0" applyNumberFormat="1" applyFont="1" applyBorder="1" applyAlignment="1">
      <alignment horizontal="center"/>
    </xf>
    <xf numFmtId="171" fontId="7" fillId="0" borderId="20" xfId="0" applyNumberFormat="1" applyFont="1" applyBorder="1" applyAlignment="1">
      <alignment horizontal="center"/>
    </xf>
    <xf numFmtId="171" fontId="7" fillId="0" borderId="19" xfId="0" applyNumberFormat="1" applyFont="1" applyBorder="1" applyAlignment="1">
      <alignment horizontal="center"/>
    </xf>
    <xf numFmtId="0" fontId="7" fillId="0" borderId="1" xfId="0" applyFont="1" applyBorder="1" applyAlignment="1">
      <alignment horizontal="center"/>
    </xf>
    <xf numFmtId="171" fontId="7" fillId="0" borderId="13" xfId="0" applyNumberFormat="1" applyFont="1" applyBorder="1" applyAlignment="1">
      <alignment horizontal="center"/>
    </xf>
    <xf numFmtId="171" fontId="7" fillId="0" borderId="11" xfId="0" applyNumberFormat="1" applyFont="1" applyBorder="1" applyAlignment="1">
      <alignment horizontal="center"/>
    </xf>
    <xf numFmtId="2" fontId="4" fillId="0" borderId="0" xfId="0" applyNumberFormat="1" applyFont="1" applyAlignment="1">
      <alignment horizontal="center"/>
    </xf>
    <xf numFmtId="0" fontId="8" fillId="0" borderId="0" xfId="0" applyFont="1" applyAlignment="1">
      <alignment horizontal="center" vertical="center"/>
    </xf>
    <xf numFmtId="171" fontId="4" fillId="0" borderId="11" xfId="11" applyNumberFormat="1" applyBorder="1"/>
    <xf numFmtId="0" fontId="25" fillId="0" borderId="0" xfId="0" applyFont="1" applyAlignment="1">
      <alignment horizontal="center" vertical="center"/>
    </xf>
    <xf numFmtId="0" fontId="25" fillId="0" borderId="0" xfId="0" applyFont="1"/>
    <xf numFmtId="0" fontId="4" fillId="0" borderId="13" xfId="0" applyFont="1" applyBorder="1" applyAlignment="1">
      <alignment horizontal="center" vertical="center"/>
    </xf>
    <xf numFmtId="0" fontId="4" fillId="0" borderId="13" xfId="0" applyFont="1" applyBorder="1" applyAlignment="1">
      <alignment horizontal="left" vertical="center"/>
    </xf>
    <xf numFmtId="171" fontId="4" fillId="0" borderId="4" xfId="11" applyNumberFormat="1" applyBorder="1"/>
    <xf numFmtId="171" fontId="4" fillId="0" borderId="4" xfId="11" applyNumberFormat="1" applyBorder="1" applyAlignment="1">
      <alignment horizontal="center"/>
    </xf>
    <xf numFmtId="171" fontId="4" fillId="0" borderId="11" xfId="11" applyNumberFormat="1" applyBorder="1" applyAlignment="1">
      <alignment horizontal="center"/>
    </xf>
    <xf numFmtId="171" fontId="4" fillId="0" borderId="39" xfId="0" applyNumberFormat="1" applyFont="1" applyBorder="1"/>
    <xf numFmtId="2" fontId="8" fillId="0" borderId="0" xfId="0" applyNumberFormat="1" applyFont="1"/>
    <xf numFmtId="171" fontId="4" fillId="0" borderId="10" xfId="0" applyNumberFormat="1" applyFont="1" applyBorder="1"/>
    <xf numFmtId="171" fontId="4" fillId="0" borderId="25" xfId="11" applyNumberFormat="1" applyBorder="1"/>
    <xf numFmtId="0" fontId="19" fillId="0" borderId="10" xfId="0" applyFont="1" applyBorder="1" applyAlignment="1">
      <alignment horizontal="center" vertical="top"/>
    </xf>
    <xf numFmtId="9" fontId="25" fillId="0" borderId="0" xfId="0" applyNumberFormat="1" applyFont="1" applyAlignment="1">
      <alignment horizontal="center"/>
    </xf>
    <xf numFmtId="0" fontId="27" fillId="0" borderId="0" xfId="0" applyFont="1"/>
    <xf numFmtId="0" fontId="1" fillId="0" borderId="0" xfId="0" applyFont="1" applyAlignment="1">
      <alignment horizontal="center"/>
    </xf>
    <xf numFmtId="171" fontId="1" fillId="0" borderId="0" xfId="0" applyNumberFormat="1" applyFont="1"/>
    <xf numFmtId="49" fontId="7" fillId="3" borderId="27" xfId="0" applyNumberFormat="1" applyFont="1" applyFill="1" applyBorder="1" applyAlignment="1">
      <alignment horizontal="left" vertical="top"/>
    </xf>
    <xf numFmtId="0" fontId="7" fillId="3" borderId="49" xfId="0" applyFont="1" applyFill="1" applyBorder="1" applyAlignment="1">
      <alignment horizontal="left" vertical="top"/>
    </xf>
    <xf numFmtId="0" fontId="7" fillId="3" borderId="28" xfId="0" applyFont="1" applyFill="1" applyBorder="1" applyAlignment="1">
      <alignment horizontal="center" vertical="top"/>
    </xf>
    <xf numFmtId="171" fontId="7" fillId="0" borderId="17" xfId="9" applyNumberFormat="1" applyFont="1" applyBorder="1" applyAlignment="1">
      <alignment horizontal="center"/>
    </xf>
    <xf numFmtId="171" fontId="7" fillId="0" borderId="14" xfId="9" applyNumberFormat="1" applyFont="1" applyBorder="1" applyAlignment="1">
      <alignment horizontal="center"/>
    </xf>
    <xf numFmtId="171" fontId="4" fillId="0" borderId="13" xfId="9" applyNumberFormat="1" applyFont="1" applyBorder="1" applyAlignment="1">
      <alignment vertical="top" wrapText="1"/>
    </xf>
    <xf numFmtId="171" fontId="4" fillId="0" borderId="4" xfId="9" applyNumberFormat="1" applyFont="1" applyBorder="1" applyAlignment="1">
      <alignment horizontal="right" vertical="top" wrapText="1"/>
    </xf>
    <xf numFmtId="171" fontId="4" fillId="0" borderId="17" xfId="9" applyNumberFormat="1" applyFont="1" applyBorder="1" applyAlignment="1">
      <alignment vertical="top" wrapText="1"/>
    </xf>
    <xf numFmtId="171" fontId="4" fillId="0" borderId="14" xfId="9" applyNumberFormat="1" applyFont="1" applyBorder="1" applyAlignment="1">
      <alignment horizontal="right" vertical="top" wrapText="1"/>
    </xf>
    <xf numFmtId="174" fontId="4" fillId="0" borderId="38" xfId="5" applyNumberFormat="1" applyBorder="1" applyAlignment="1">
      <alignment wrapText="1"/>
    </xf>
    <xf numFmtId="171" fontId="14" fillId="0" borderId="0" xfId="0" applyNumberFormat="1" applyFont="1"/>
    <xf numFmtId="176" fontId="4" fillId="0" borderId="26" xfId="5" applyNumberFormat="1" applyBorder="1" applyAlignment="1">
      <alignment horizontal="center" wrapText="1"/>
    </xf>
    <xf numFmtId="171" fontId="4" fillId="0" borderId="26" xfId="5" applyNumberFormat="1" applyBorder="1" applyAlignment="1">
      <alignment horizontal="center" wrapText="1"/>
    </xf>
    <xf numFmtId="168" fontId="4" fillId="0" borderId="12" xfId="1" applyNumberFormat="1" applyFont="1" applyBorder="1" applyAlignment="1">
      <alignment horizontal="center" wrapText="1"/>
    </xf>
    <xf numFmtId="0" fontId="4" fillId="0" borderId="0" xfId="0" applyFont="1" applyBorder="1" applyAlignment="1">
      <alignment horizontal="left" vertical="top" wrapText="1"/>
    </xf>
    <xf numFmtId="168" fontId="4" fillId="0" borderId="4" xfId="1" applyNumberFormat="1" applyFont="1" applyBorder="1" applyAlignment="1">
      <alignment horizontal="right" wrapText="1"/>
    </xf>
    <xf numFmtId="0" fontId="4" fillId="0" borderId="1" xfId="0" applyFont="1" applyBorder="1" applyAlignment="1">
      <alignment horizontal="left" vertical="top" wrapText="1"/>
    </xf>
    <xf numFmtId="2" fontId="8" fillId="0" borderId="35" xfId="0" applyNumberFormat="1" applyFont="1" applyBorder="1"/>
    <xf numFmtId="49" fontId="28" fillId="0" borderId="18" xfId="0" applyNumberFormat="1" applyFont="1" applyBorder="1" applyAlignment="1">
      <alignment horizontal="left" vertical="top" wrapText="1"/>
    </xf>
    <xf numFmtId="0" fontId="28" fillId="0" borderId="18" xfId="0" applyFont="1" applyBorder="1" applyAlignment="1">
      <alignment vertical="top" wrapText="1"/>
    </xf>
    <xf numFmtId="49" fontId="28" fillId="0" borderId="18" xfId="0" applyNumberFormat="1" applyFont="1" applyBorder="1" applyAlignment="1">
      <alignment horizontal="center" vertical="top" wrapText="1"/>
    </xf>
    <xf numFmtId="177" fontId="28" fillId="0" borderId="18" xfId="0" applyNumberFormat="1" applyFont="1" applyBorder="1" applyAlignment="1">
      <alignment horizontal="right" vertical="top" wrapText="1"/>
    </xf>
    <xf numFmtId="178" fontId="28" fillId="0" borderId="18" xfId="0" applyNumberFormat="1" applyFont="1" applyBorder="1" applyAlignment="1">
      <alignment horizontal="right" vertical="top" wrapText="1"/>
    </xf>
    <xf numFmtId="0" fontId="28" fillId="0" borderId="1" xfId="0" applyFont="1" applyBorder="1" applyAlignment="1">
      <alignment vertical="top" wrapText="1"/>
    </xf>
    <xf numFmtId="1" fontId="4" fillId="0" borderId="4" xfId="5" applyNumberFormat="1" applyBorder="1" applyAlignment="1" applyProtection="1">
      <alignment horizontal="center"/>
      <protection locked="0"/>
    </xf>
    <xf numFmtId="0" fontId="28" fillId="0" borderId="4" xfId="0" applyFont="1" applyBorder="1" applyAlignment="1">
      <alignment vertical="top" wrapText="1"/>
    </xf>
    <xf numFmtId="0" fontId="28" fillId="0" borderId="13" xfId="0" applyFont="1" applyBorder="1" applyAlignment="1">
      <alignment vertical="top" wrapText="1"/>
    </xf>
    <xf numFmtId="49" fontId="28" fillId="0" borderId="1" xfId="0" applyNumberFormat="1" applyFont="1" applyBorder="1" applyAlignment="1">
      <alignment horizontal="left" vertical="top" wrapText="1"/>
    </xf>
    <xf numFmtId="177" fontId="28" fillId="0" borderId="13" xfId="0" applyNumberFormat="1" applyFont="1" applyBorder="1" applyAlignment="1">
      <alignment horizontal="right" vertical="top" wrapText="1"/>
    </xf>
    <xf numFmtId="0" fontId="28" fillId="0" borderId="13" xfId="0" applyFont="1" applyBorder="1" applyAlignment="1">
      <alignment wrapText="1"/>
    </xf>
    <xf numFmtId="0" fontId="4" fillId="0" borderId="1" xfId="5" applyBorder="1" applyAlignment="1">
      <alignment vertical="top"/>
    </xf>
    <xf numFmtId="49" fontId="28" fillId="0" borderId="1" xfId="0" applyNumberFormat="1" applyFont="1" applyBorder="1" applyAlignment="1">
      <alignment horizontal="center" vertical="top" wrapText="1"/>
    </xf>
    <xf numFmtId="0" fontId="28" fillId="0" borderId="7" xfId="0" applyFont="1" applyBorder="1" applyAlignment="1">
      <alignment vertical="top" wrapText="1"/>
    </xf>
    <xf numFmtId="49" fontId="29" fillId="0" borderId="18" xfId="0" applyNumberFormat="1" applyFont="1" applyBorder="1" applyAlignment="1">
      <alignment horizontal="left" vertical="top" wrapText="1"/>
    </xf>
    <xf numFmtId="0" fontId="4" fillId="0" borderId="4" xfId="0" applyFont="1" applyBorder="1" applyAlignment="1">
      <alignment horizontal="center" wrapText="1"/>
    </xf>
    <xf numFmtId="49" fontId="28" fillId="0" borderId="4" xfId="0" applyNumberFormat="1" applyFont="1" applyBorder="1" applyAlignment="1">
      <alignment horizontal="center" wrapText="1"/>
    </xf>
    <xf numFmtId="0" fontId="4" fillId="0" borderId="30" xfId="0" applyFont="1" applyBorder="1" applyAlignment="1">
      <alignment horizontal="center" vertical="top" wrapText="1"/>
    </xf>
    <xf numFmtId="171" fontId="4" fillId="0" borderId="20" xfId="9" applyNumberFormat="1" applyFont="1" applyBorder="1" applyAlignment="1">
      <alignment vertical="top" wrapText="1"/>
    </xf>
    <xf numFmtId="1" fontId="4" fillId="0" borderId="4" xfId="0" applyNumberFormat="1" applyFont="1" applyBorder="1" applyAlignment="1">
      <alignment horizontal="center" wrapText="1"/>
    </xf>
    <xf numFmtId="0" fontId="4" fillId="0" borderId="4" xfId="0" applyFont="1" applyBorder="1" applyAlignment="1">
      <alignment horizontal="center" vertical="top" wrapText="1"/>
    </xf>
    <xf numFmtId="0" fontId="28" fillId="0" borderId="60" xfId="0" applyFont="1" applyBorder="1" applyAlignment="1">
      <alignment vertical="top" wrapText="1"/>
    </xf>
    <xf numFmtId="1" fontId="8" fillId="0" borderId="4" xfId="0" applyNumberFormat="1" applyFont="1" applyBorder="1" applyAlignment="1">
      <alignment horizontal="center"/>
    </xf>
    <xf numFmtId="177" fontId="28" fillId="0" borderId="60" xfId="0" applyNumberFormat="1" applyFont="1" applyBorder="1" applyAlignment="1">
      <alignment horizontal="right" vertical="top" wrapText="1"/>
    </xf>
    <xf numFmtId="0" fontId="4" fillId="0" borderId="4" xfId="5" applyBorder="1" applyAlignment="1">
      <alignment horizontal="center" wrapText="1"/>
    </xf>
    <xf numFmtId="0" fontId="8" fillId="0" borderId="4" xfId="0" applyFont="1" applyBorder="1" applyAlignment="1">
      <alignment horizontal="center"/>
    </xf>
    <xf numFmtId="49" fontId="29" fillId="0" borderId="1" xfId="0" applyNumberFormat="1" applyFont="1" applyBorder="1" applyAlignment="1">
      <alignment horizontal="left" vertical="top" wrapText="1"/>
    </xf>
    <xf numFmtId="0" fontId="28" fillId="0" borderId="18" xfId="0" applyFont="1" applyBorder="1" applyAlignment="1">
      <alignment horizontal="left" vertical="top" wrapText="1"/>
    </xf>
    <xf numFmtId="0" fontId="29" fillId="0" borderId="18" xfId="0" applyFont="1" applyBorder="1" applyAlignment="1">
      <alignment vertical="top" wrapText="1"/>
    </xf>
    <xf numFmtId="171" fontId="7" fillId="0" borderId="4" xfId="5" applyNumberFormat="1" applyFont="1" applyBorder="1" applyAlignment="1">
      <alignment horizontal="right" wrapText="1"/>
    </xf>
    <xf numFmtId="171" fontId="7" fillId="0" borderId="6" xfId="9" applyNumberFormat="1" applyFont="1" applyBorder="1" applyAlignment="1">
      <alignment vertical="center"/>
    </xf>
    <xf numFmtId="171" fontId="4" fillId="0" borderId="11" xfId="1" applyNumberFormat="1" applyFont="1" applyBorder="1" applyAlignment="1">
      <alignment horizontal="right"/>
    </xf>
    <xf numFmtId="171" fontId="4" fillId="0" borderId="13" xfId="1" applyNumberFormat="1" applyFont="1" applyBorder="1" applyAlignment="1" applyProtection="1">
      <alignment horizontal="right"/>
      <protection locked="0"/>
    </xf>
    <xf numFmtId="171" fontId="4" fillId="0" borderId="4" xfId="1" applyNumberFormat="1" applyFont="1" applyBorder="1" applyAlignment="1">
      <alignment horizontal="right"/>
    </xf>
    <xf numFmtId="0" fontId="28" fillId="0" borderId="13" xfId="0" applyFont="1" applyBorder="1" applyAlignment="1">
      <alignment horizontal="right" vertical="top" wrapText="1"/>
    </xf>
    <xf numFmtId="177" fontId="28" fillId="0" borderId="13" xfId="0" applyNumberFormat="1" applyFont="1" applyBorder="1" applyAlignment="1">
      <alignment vertical="top" wrapText="1"/>
    </xf>
    <xf numFmtId="170" fontId="4" fillId="0" borderId="13" xfId="1" applyNumberFormat="1" applyFont="1" applyBorder="1" applyAlignment="1"/>
    <xf numFmtId="170" fontId="4" fillId="0" borderId="4" xfId="1" applyNumberFormat="1" applyFont="1" applyBorder="1" applyAlignment="1"/>
    <xf numFmtId="171" fontId="4" fillId="0" borderId="39" xfId="1" applyNumberFormat="1" applyFont="1" applyBorder="1" applyAlignment="1" applyProtection="1">
      <alignment horizontal="right"/>
      <protection locked="0"/>
    </xf>
    <xf numFmtId="171" fontId="4" fillId="0" borderId="25" xfId="1" applyNumberFormat="1" applyFont="1" applyBorder="1" applyAlignment="1">
      <alignment horizontal="right"/>
    </xf>
    <xf numFmtId="171" fontId="4" fillId="0" borderId="38" xfId="1" applyNumberFormat="1" applyFont="1" applyBorder="1" applyAlignment="1">
      <alignment horizontal="right"/>
    </xf>
    <xf numFmtId="172" fontId="8" fillId="0" borderId="11" xfId="0" applyNumberFormat="1" applyFont="1" applyBorder="1" applyAlignment="1">
      <alignment horizontal="right"/>
    </xf>
    <xf numFmtId="0" fontId="9" fillId="0" borderId="13" xfId="0" applyFont="1" applyBorder="1" applyAlignment="1">
      <alignment vertical="top"/>
    </xf>
    <xf numFmtId="171" fontId="4" fillId="0" borderId="10" xfId="1" applyNumberFormat="1" applyFont="1" applyBorder="1" applyAlignment="1">
      <alignment horizontal="right"/>
    </xf>
    <xf numFmtId="3" fontId="8" fillId="0" borderId="4" xfId="0" applyNumberFormat="1" applyFont="1" applyBorder="1" applyAlignment="1">
      <alignment horizontal="center"/>
    </xf>
    <xf numFmtId="9" fontId="4" fillId="0" borderId="38" xfId="8" applyFont="1" applyBorder="1" applyAlignment="1">
      <alignment horizontal="right" wrapText="1"/>
    </xf>
    <xf numFmtId="171" fontId="4" fillId="0" borderId="3" xfId="3" applyNumberFormat="1" applyFont="1" applyBorder="1" applyAlignment="1">
      <alignment horizontal="right" wrapText="1"/>
    </xf>
    <xf numFmtId="0" fontId="13" fillId="0" borderId="0" xfId="5" applyFont="1" applyBorder="1" applyAlignment="1">
      <alignment horizontal="left" vertical="top" wrapText="1"/>
    </xf>
    <xf numFmtId="49" fontId="7" fillId="0" borderId="33" xfId="0" applyNumberFormat="1" applyFont="1" applyBorder="1" applyAlignment="1">
      <alignment horizontal="left"/>
    </xf>
    <xf numFmtId="0" fontId="13" fillId="0" borderId="51" xfId="5" applyFont="1" applyBorder="1" applyAlignment="1">
      <alignment horizontal="right"/>
    </xf>
    <xf numFmtId="0" fontId="9" fillId="0" borderId="0" xfId="0" applyFont="1" applyBorder="1"/>
    <xf numFmtId="0" fontId="8" fillId="0" borderId="0" xfId="0" applyFont="1" applyBorder="1"/>
    <xf numFmtId="0" fontId="9" fillId="0" borderId="0" xfId="0" applyFont="1" applyBorder="1" applyAlignment="1">
      <alignment wrapText="1"/>
    </xf>
    <xf numFmtId="0" fontId="8" fillId="0" borderId="0" xfId="0" applyFont="1" applyBorder="1" applyAlignment="1">
      <alignment wrapText="1"/>
    </xf>
    <xf numFmtId="0" fontId="28" fillId="0" borderId="11" xfId="0" applyFont="1" applyBorder="1" applyAlignment="1">
      <alignment vertical="top" wrapText="1"/>
    </xf>
    <xf numFmtId="171" fontId="4" fillId="0" borderId="11" xfId="3" applyNumberFormat="1" applyBorder="1" applyAlignment="1">
      <alignment horizontal="right" wrapText="1"/>
    </xf>
    <xf numFmtId="0" fontId="7" fillId="0" borderId="0" xfId="0" applyFont="1" applyBorder="1" applyAlignment="1">
      <alignment horizontal="left" vertical="center" wrapText="1"/>
    </xf>
    <xf numFmtId="2" fontId="4" fillId="0" borderId="0" xfId="0" applyNumberFormat="1" applyFont="1" applyBorder="1" applyAlignment="1">
      <alignment horizontal="center" wrapText="1"/>
    </xf>
    <xf numFmtId="0" fontId="8" fillId="0" borderId="0" xfId="0" applyFont="1" applyBorder="1" applyAlignment="1">
      <alignment horizontal="center"/>
    </xf>
    <xf numFmtId="0" fontId="4" fillId="0" borderId="0" xfId="0" applyFont="1" applyBorder="1" applyAlignment="1">
      <alignment horizontal="center" wrapText="1"/>
    </xf>
    <xf numFmtId="0" fontId="7" fillId="0" borderId="0" xfId="0" applyFont="1" applyBorder="1" applyAlignment="1">
      <alignment horizontal="center" vertical="center"/>
    </xf>
    <xf numFmtId="2" fontId="7" fillId="0" borderId="0" xfId="0" applyNumberFormat="1" applyFont="1" applyBorder="1" applyAlignment="1">
      <alignment horizontal="center" vertical="center"/>
    </xf>
    <xf numFmtId="0" fontId="7" fillId="0" borderId="0" xfId="0" applyFont="1" applyBorder="1" applyAlignment="1">
      <alignment horizontal="center"/>
    </xf>
    <xf numFmtId="2" fontId="7" fillId="0" borderId="0" xfId="0" applyNumberFormat="1" applyFont="1" applyBorder="1" applyAlignment="1">
      <alignment horizontal="center"/>
    </xf>
    <xf numFmtId="0" fontId="7" fillId="0" borderId="0" xfId="0" applyFont="1" applyBorder="1" applyAlignment="1">
      <alignment vertical="top" wrapText="1"/>
    </xf>
    <xf numFmtId="2" fontId="4" fillId="0" borderId="0" xfId="0" applyNumberFormat="1" applyFont="1" applyBorder="1" applyAlignment="1">
      <alignment horizontal="center"/>
    </xf>
    <xf numFmtId="0" fontId="4" fillId="0" borderId="0" xfId="0" applyFont="1" applyBorder="1" applyAlignment="1">
      <alignment vertical="top" wrapText="1"/>
    </xf>
    <xf numFmtId="1" fontId="4" fillId="0" borderId="0" xfId="0" applyNumberFormat="1" applyFont="1" applyBorder="1" applyAlignment="1">
      <alignment horizontal="center"/>
    </xf>
    <xf numFmtId="0" fontId="4" fillId="0" borderId="0" xfId="0" applyFont="1" applyBorder="1" applyAlignment="1">
      <alignment wrapText="1"/>
    </xf>
    <xf numFmtId="0" fontId="7" fillId="0" borderId="0" xfId="0" applyFont="1" applyBorder="1" applyAlignment="1">
      <alignment wrapText="1"/>
    </xf>
    <xf numFmtId="0" fontId="7" fillId="0" borderId="0" xfId="5" applyFont="1" applyBorder="1" applyAlignment="1">
      <alignment vertical="top"/>
    </xf>
    <xf numFmtId="1" fontId="4" fillId="0" borderId="0" xfId="5" applyNumberFormat="1" applyBorder="1" applyAlignment="1">
      <alignment horizontal="center"/>
    </xf>
    <xf numFmtId="0" fontId="4" fillId="0" borderId="0" xfId="5" applyBorder="1" applyAlignment="1">
      <alignment vertical="top" wrapText="1"/>
    </xf>
    <xf numFmtId="0" fontId="4" fillId="0" borderId="0" xfId="5" applyBorder="1" applyAlignment="1">
      <alignment horizontal="left" vertical="top"/>
    </xf>
    <xf numFmtId="1" fontId="4" fillId="0" borderId="0" xfId="5" applyNumberFormat="1" applyBorder="1" applyAlignment="1" applyProtection="1">
      <alignment horizontal="center"/>
      <protection locked="0"/>
    </xf>
    <xf numFmtId="0" fontId="4" fillId="0" borderId="0" xfId="5" applyBorder="1" applyAlignment="1">
      <alignment vertical="top"/>
    </xf>
    <xf numFmtId="0" fontId="7" fillId="0" borderId="0" xfId="5" applyFont="1" applyBorder="1" applyAlignment="1">
      <alignment horizontal="left" vertical="top"/>
    </xf>
    <xf numFmtId="0" fontId="28" fillId="0" borderId="11" xfId="0" applyFont="1" applyBorder="1" applyAlignment="1">
      <alignment horizontal="right" vertical="top" wrapText="1"/>
    </xf>
    <xf numFmtId="177" fontId="28" fillId="0" borderId="11" xfId="0" applyNumberFormat="1" applyFont="1" applyBorder="1" applyAlignment="1">
      <alignment horizontal="right" vertical="top" wrapText="1"/>
    </xf>
    <xf numFmtId="0" fontId="4" fillId="0" borderId="0" xfId="5" applyBorder="1" applyAlignment="1">
      <alignment horizontal="center" vertical="top"/>
    </xf>
    <xf numFmtId="0" fontId="7" fillId="0" borderId="0" xfId="5" applyFont="1" applyBorder="1" applyAlignment="1">
      <alignment vertical="top" wrapText="1"/>
    </xf>
    <xf numFmtId="0" fontId="28" fillId="0" borderId="11" xfId="0" applyFont="1" applyBorder="1" applyAlignment="1">
      <alignment wrapText="1"/>
    </xf>
    <xf numFmtId="49" fontId="29" fillId="0" borderId="13" xfId="0" applyNumberFormat="1" applyFont="1" applyBorder="1" applyAlignment="1">
      <alignment horizontal="left" vertical="top" wrapText="1"/>
    </xf>
    <xf numFmtId="49" fontId="28" fillId="0" borderId="13" xfId="0" applyNumberFormat="1" applyFont="1" applyBorder="1" applyAlignment="1">
      <alignment horizontal="left" vertical="top" wrapText="1"/>
    </xf>
    <xf numFmtId="177" fontId="28" fillId="0" borderId="4" xfId="0" applyNumberFormat="1" applyFont="1" applyBorder="1" applyAlignment="1">
      <alignment vertical="top" wrapText="1"/>
    </xf>
    <xf numFmtId="0" fontId="7" fillId="0" borderId="0" xfId="5" applyFont="1" applyBorder="1" applyAlignment="1">
      <alignment horizontal="left" vertical="top" wrapText="1"/>
    </xf>
    <xf numFmtId="0" fontId="29" fillId="0" borderId="13" xfId="0" applyFont="1" applyBorder="1" applyAlignment="1">
      <alignment vertical="top" wrapText="1"/>
    </xf>
    <xf numFmtId="0" fontId="4" fillId="0" borderId="0" xfId="5" quotePrefix="1" applyBorder="1" applyAlignment="1">
      <alignment horizontal="left" vertical="top"/>
    </xf>
    <xf numFmtId="0" fontId="4" fillId="0" borderId="0" xfId="5" quotePrefix="1" applyBorder="1" applyAlignment="1">
      <alignment horizontal="left" vertical="top" wrapText="1"/>
    </xf>
    <xf numFmtId="0" fontId="4" fillId="0" borderId="0" xfId="6" applyFont="1" applyBorder="1" applyAlignment="1">
      <alignment vertical="top"/>
    </xf>
    <xf numFmtId="0" fontId="4" fillId="0" borderId="0" xfId="6" applyFont="1" applyBorder="1" applyAlignment="1">
      <alignment vertical="top" wrapText="1"/>
    </xf>
    <xf numFmtId="0" fontId="29" fillId="0" borderId="11" xfId="0" applyFont="1" applyBorder="1" applyAlignment="1">
      <alignment vertical="top" wrapText="1"/>
    </xf>
    <xf numFmtId="177" fontId="28" fillId="0" borderId="4" xfId="0" applyNumberFormat="1" applyFont="1" applyBorder="1" applyAlignment="1">
      <alignment horizontal="right" vertical="top" wrapText="1"/>
    </xf>
    <xf numFmtId="0" fontId="4" fillId="0" borderId="0" xfId="5" applyBorder="1" applyAlignment="1">
      <alignment horizontal="left" wrapText="1"/>
    </xf>
    <xf numFmtId="0" fontId="8" fillId="0" borderId="0" xfId="0" applyFont="1" applyBorder="1" applyAlignment="1">
      <alignment vertical="top" wrapText="1"/>
    </xf>
    <xf numFmtId="0" fontId="8" fillId="0" borderId="0" xfId="0" applyFont="1" applyBorder="1" applyAlignment="1">
      <alignment vertical="center"/>
    </xf>
    <xf numFmtId="0" fontId="9" fillId="0" borderId="0" xfId="0" applyFont="1" applyBorder="1" applyAlignment="1">
      <alignment vertical="top" wrapText="1"/>
    </xf>
    <xf numFmtId="0" fontId="4" fillId="0" borderId="0" xfId="0" applyFont="1" applyBorder="1"/>
    <xf numFmtId="1" fontId="0" fillId="0" borderId="62" xfId="0" applyNumberFormat="1" applyBorder="1"/>
    <xf numFmtId="0" fontId="0" fillId="0" borderId="62" xfId="0" applyBorder="1"/>
    <xf numFmtId="1" fontId="0" fillId="0" borderId="0" xfId="0" applyNumberFormat="1"/>
    <xf numFmtId="0" fontId="30" fillId="0" borderId="0" xfId="0" applyFont="1"/>
    <xf numFmtId="2" fontId="0" fillId="0" borderId="0" xfId="0" applyNumberFormat="1"/>
    <xf numFmtId="20" fontId="0" fillId="0" borderId="0" xfId="0" quotePrefix="1" applyNumberFormat="1" applyAlignment="1">
      <alignment horizontal="center"/>
    </xf>
    <xf numFmtId="0" fontId="0" fillId="0" borderId="0" xfId="0" applyAlignment="1">
      <alignment horizontal="right"/>
    </xf>
    <xf numFmtId="0" fontId="31" fillId="0" borderId="0" xfId="0" applyFont="1" applyAlignment="1">
      <alignment horizontal="center" wrapText="1"/>
    </xf>
    <xf numFmtId="0" fontId="31" fillId="0" borderId="0" xfId="0" applyFont="1" applyAlignment="1">
      <alignment horizontal="center"/>
    </xf>
    <xf numFmtId="0" fontId="32" fillId="0" borderId="0" xfId="0" applyFont="1" applyAlignment="1">
      <alignment horizontal="center"/>
    </xf>
    <xf numFmtId="0" fontId="31" fillId="0" borderId="0" xfId="0" applyFont="1" applyAlignment="1">
      <alignment horizontal="right"/>
    </xf>
    <xf numFmtId="0" fontId="30" fillId="0" borderId="0" xfId="0" applyFont="1" applyAlignment="1">
      <alignment wrapText="1"/>
    </xf>
    <xf numFmtId="0" fontId="31" fillId="0" borderId="0" xfId="0" applyFont="1"/>
    <xf numFmtId="169" fontId="0" fillId="0" borderId="0" xfId="0" applyNumberFormat="1"/>
    <xf numFmtId="0" fontId="0" fillId="0" borderId="0" xfId="0" applyAlignment="1">
      <alignment horizontal="center"/>
    </xf>
    <xf numFmtId="169" fontId="4" fillId="0" borderId="26" xfId="0" applyNumberFormat="1" applyFont="1" applyBorder="1" applyAlignment="1">
      <alignment horizontal="center" wrapText="1"/>
    </xf>
    <xf numFmtId="1" fontId="4" fillId="0" borderId="1" xfId="0" applyNumberFormat="1" applyFont="1" applyBorder="1" applyAlignment="1">
      <alignment horizontal="center" wrapText="1"/>
    </xf>
    <xf numFmtId="0" fontId="28" fillId="0" borderId="0" xfId="0" applyFont="1" applyBorder="1" applyAlignment="1">
      <alignment vertical="top" wrapText="1"/>
    </xf>
    <xf numFmtId="1" fontId="4" fillId="0" borderId="0" xfId="0" applyNumberFormat="1" applyFont="1" applyBorder="1" applyAlignment="1">
      <alignment horizontal="center" wrapText="1"/>
    </xf>
    <xf numFmtId="169" fontId="4" fillId="0" borderId="1" xfId="0" applyNumberFormat="1" applyFont="1" applyBorder="1" applyAlignment="1">
      <alignment horizontal="center" wrapText="1"/>
    </xf>
    <xf numFmtId="0" fontId="28" fillId="0" borderId="4" xfId="0" applyFont="1" applyBorder="1" applyAlignment="1">
      <alignment horizontal="right" vertical="top" wrapText="1"/>
    </xf>
    <xf numFmtId="171" fontId="4" fillId="0" borderId="17" xfId="1" applyNumberFormat="1" applyFont="1" applyBorder="1" applyAlignment="1" applyProtection="1">
      <alignment horizontal="center"/>
      <protection locked="0"/>
    </xf>
    <xf numFmtId="171" fontId="4" fillId="0" borderId="14" xfId="1" applyNumberFormat="1" applyFont="1" applyBorder="1" applyAlignment="1" applyProtection="1">
      <alignment horizontal="center"/>
      <protection locked="0"/>
    </xf>
    <xf numFmtId="171" fontId="4" fillId="0" borderId="4" xfId="1" applyNumberFormat="1" applyFont="1" applyBorder="1" applyAlignment="1" applyProtection="1">
      <alignment horizontal="right"/>
      <protection locked="0"/>
    </xf>
    <xf numFmtId="0" fontId="4" fillId="0" borderId="0" xfId="5" applyBorder="1" applyAlignment="1">
      <alignment wrapText="1"/>
    </xf>
    <xf numFmtId="169" fontId="4" fillId="0" borderId="26" xfId="5" applyNumberFormat="1" applyBorder="1" applyAlignment="1">
      <alignment horizontal="center" wrapText="1"/>
    </xf>
    <xf numFmtId="169" fontId="8" fillId="0" borderId="4" xfId="0" applyNumberFormat="1" applyFont="1" applyBorder="1" applyAlignment="1">
      <alignment horizontal="center"/>
    </xf>
    <xf numFmtId="0" fontId="28" fillId="0" borderId="13" xfId="0" applyFont="1" applyBorder="1" applyAlignment="1">
      <alignment horizontal="center" vertical="top" wrapText="1"/>
    </xf>
    <xf numFmtId="0" fontId="33" fillId="0" borderId="0" xfId="0" applyFont="1"/>
    <xf numFmtId="0" fontId="34" fillId="0" borderId="0" xfId="0" applyFont="1"/>
    <xf numFmtId="165" fontId="33" fillId="0" borderId="0" xfId="1" applyFont="1"/>
    <xf numFmtId="0" fontId="4" fillId="0" borderId="26" xfId="5" applyFont="1" applyBorder="1" applyAlignment="1">
      <alignment vertical="top" wrapText="1"/>
    </xf>
    <xf numFmtId="0" fontId="4" fillId="0" borderId="13" xfId="5" applyFont="1" applyBorder="1" applyAlignment="1">
      <alignment horizontal="center" vertical="top"/>
    </xf>
    <xf numFmtId="0" fontId="4" fillId="0" borderId="0" xfId="5" applyFont="1" applyBorder="1" applyAlignment="1">
      <alignment vertical="top" wrapText="1"/>
    </xf>
    <xf numFmtId="0" fontId="4" fillId="0" borderId="1" xfId="5" applyFont="1" applyBorder="1" applyAlignment="1">
      <alignment horizontal="center"/>
    </xf>
    <xf numFmtId="2" fontId="4" fillId="0" borderId="0" xfId="5" applyNumberFormat="1" applyBorder="1" applyAlignment="1">
      <alignment horizontal="center"/>
    </xf>
    <xf numFmtId="2" fontId="4" fillId="0" borderId="0" xfId="5" applyNumberFormat="1" applyBorder="1" applyAlignment="1" applyProtection="1">
      <alignment horizontal="center"/>
      <protection locked="0"/>
    </xf>
    <xf numFmtId="2" fontId="4" fillId="0" borderId="0" xfId="5" applyNumberFormat="1" applyFont="1" applyBorder="1" applyAlignment="1">
      <alignment horizontal="center"/>
    </xf>
    <xf numFmtId="9" fontId="4" fillId="0" borderId="10" xfId="8" applyFont="1" applyBorder="1" applyAlignment="1">
      <alignment horizontal="right" wrapText="1"/>
    </xf>
    <xf numFmtId="0" fontId="35" fillId="0" borderId="0" xfId="0" applyFont="1"/>
    <xf numFmtId="0" fontId="35" fillId="0" borderId="0" xfId="0" applyFont="1" applyAlignment="1">
      <alignment wrapText="1"/>
    </xf>
    <xf numFmtId="49" fontId="28" fillId="0" borderId="13" xfId="0" applyNumberFormat="1" applyFont="1" applyBorder="1" applyAlignment="1">
      <alignment horizontal="center" vertical="top" wrapText="1"/>
    </xf>
    <xf numFmtId="49" fontId="29" fillId="0" borderId="13" xfId="0" applyNumberFormat="1" applyFont="1" applyBorder="1" applyAlignment="1">
      <alignment horizontal="center" vertical="top" wrapText="1"/>
    </xf>
    <xf numFmtId="0" fontId="4" fillId="0" borderId="26" xfId="5" applyFont="1" applyBorder="1" applyAlignment="1">
      <alignment horizontal="center"/>
    </xf>
    <xf numFmtId="9" fontId="4" fillId="0" borderId="3" xfId="8" applyFont="1" applyBorder="1" applyAlignment="1">
      <alignment horizontal="right" wrapText="1"/>
    </xf>
    <xf numFmtId="171" fontId="4" fillId="0" borderId="38" xfId="3" applyNumberFormat="1" applyBorder="1" applyAlignment="1">
      <alignment horizontal="right" wrapText="1"/>
    </xf>
    <xf numFmtId="3" fontId="4" fillId="0" borderId="4" xfId="0" applyNumberFormat="1" applyFont="1" applyBorder="1" applyAlignment="1">
      <alignment horizontal="center" wrapText="1"/>
    </xf>
    <xf numFmtId="174" fontId="4" fillId="0" borderId="3" xfId="8" applyNumberFormat="1" applyFont="1" applyBorder="1" applyAlignment="1">
      <alignment horizontal="right" wrapText="1"/>
    </xf>
    <xf numFmtId="171" fontId="4" fillId="0" borderId="38" xfId="1" applyNumberFormat="1" applyFont="1" applyBorder="1" applyAlignment="1">
      <alignment horizontal="right" wrapText="1"/>
    </xf>
    <xf numFmtId="171" fontId="4" fillId="0" borderId="61" xfId="1" applyNumberFormat="1" applyFont="1" applyBorder="1" applyAlignment="1">
      <alignment wrapText="1"/>
    </xf>
    <xf numFmtId="171" fontId="4" fillId="0" borderId="61" xfId="1" applyNumberFormat="1" applyFont="1" applyBorder="1" applyAlignment="1">
      <alignment horizontal="right" wrapText="1"/>
    </xf>
    <xf numFmtId="0" fontId="8" fillId="0" borderId="20" xfId="0" applyFont="1" applyBorder="1" applyAlignment="1">
      <alignment horizontal="center"/>
    </xf>
    <xf numFmtId="0" fontId="8" fillId="0" borderId="13" xfId="0" applyFont="1" applyBorder="1" applyAlignment="1">
      <alignment horizontal="center" vertical="top"/>
    </xf>
    <xf numFmtId="0" fontId="8" fillId="0" borderId="10" xfId="0" applyFont="1" applyBorder="1" applyAlignment="1">
      <alignment horizontal="center"/>
    </xf>
    <xf numFmtId="49" fontId="7" fillId="0" borderId="10" xfId="0" applyNumberFormat="1" applyFont="1" applyBorder="1" applyAlignment="1">
      <alignment horizontal="center" vertical="top" wrapText="1"/>
    </xf>
    <xf numFmtId="0" fontId="8" fillId="0" borderId="10" xfId="0" applyFont="1" applyBorder="1" applyAlignment="1">
      <alignment horizontal="center" vertical="top"/>
    </xf>
    <xf numFmtId="0" fontId="9" fillId="0" borderId="10" xfId="0" applyFont="1" applyBorder="1" applyAlignment="1">
      <alignment horizontal="center"/>
    </xf>
    <xf numFmtId="0" fontId="7" fillId="0" borderId="10" xfId="0" applyFont="1" applyBorder="1" applyAlignment="1">
      <alignment horizontal="center" vertical="center"/>
    </xf>
    <xf numFmtId="0" fontId="4" fillId="0" borderId="10" xfId="0" applyFont="1" applyBorder="1" applyAlignment="1">
      <alignment horizontal="center" vertical="center"/>
    </xf>
    <xf numFmtId="9" fontId="4" fillId="0" borderId="13" xfId="8" applyFont="1" applyBorder="1" applyAlignment="1">
      <alignment horizontal="right" wrapText="1"/>
    </xf>
    <xf numFmtId="0" fontId="7" fillId="0" borderId="18" xfId="5" applyFont="1" applyBorder="1" applyAlignment="1">
      <alignment horizontal="left" vertical="center" wrapText="1"/>
    </xf>
    <xf numFmtId="171" fontId="7" fillId="3" borderId="27" xfId="1" applyNumberFormat="1" applyFont="1" applyFill="1" applyBorder="1" applyAlignment="1">
      <alignment horizontal="center" vertical="center"/>
    </xf>
    <xf numFmtId="171" fontId="7" fillId="3" borderId="45" xfId="1" applyNumberFormat="1" applyFont="1" applyFill="1" applyBorder="1" applyAlignment="1">
      <alignment horizontal="center" vertical="center"/>
    </xf>
    <xf numFmtId="49" fontId="7" fillId="0" borderId="33" xfId="0" applyNumberFormat="1" applyFont="1" applyBorder="1" applyAlignment="1">
      <alignment horizontal="left"/>
    </xf>
    <xf numFmtId="49" fontId="7" fillId="0" borderId="8" xfId="0" applyNumberFormat="1" applyFont="1" applyBorder="1" applyAlignment="1">
      <alignment horizontal="left"/>
    </xf>
    <xf numFmtId="49" fontId="7" fillId="0" borderId="34" xfId="0" applyNumberFormat="1" applyFont="1" applyBorder="1" applyAlignment="1">
      <alignment horizontal="left"/>
    </xf>
    <xf numFmtId="0" fontId="7" fillId="0" borderId="53" xfId="0" applyFont="1" applyBorder="1" applyAlignment="1">
      <alignment horizontal="left"/>
    </xf>
    <xf numFmtId="0" fontId="7" fillId="0" borderId="52" xfId="0" applyFont="1" applyBorder="1" applyAlignment="1">
      <alignment horizontal="left"/>
    </xf>
    <xf numFmtId="0" fontId="7" fillId="0" borderId="56" xfId="0" applyFont="1" applyBorder="1" applyAlignment="1">
      <alignment horizontal="left"/>
    </xf>
    <xf numFmtId="165" fontId="7" fillId="3" borderId="35" xfId="1" applyFont="1" applyFill="1" applyBorder="1" applyAlignment="1">
      <alignment horizontal="center" vertical="center"/>
    </xf>
    <xf numFmtId="165" fontId="7" fillId="3" borderId="19" xfId="1" applyFont="1" applyFill="1" applyBorder="1" applyAlignment="1">
      <alignment horizontal="center" vertical="center"/>
    </xf>
    <xf numFmtId="49" fontId="7" fillId="0" borderId="33" xfId="0" applyNumberFormat="1" applyFont="1" applyBorder="1" applyAlignment="1">
      <alignment horizontal="left" vertical="center"/>
    </xf>
    <xf numFmtId="49" fontId="7" fillId="0" borderId="8" xfId="0" applyNumberFormat="1" applyFont="1" applyBorder="1" applyAlignment="1">
      <alignment horizontal="left" vertical="center"/>
    </xf>
    <xf numFmtId="49" fontId="7" fillId="0" borderId="34" xfId="0" applyNumberFormat="1" applyFont="1" applyBorder="1" applyAlignment="1">
      <alignment horizontal="left" vertical="center"/>
    </xf>
    <xf numFmtId="168" fontId="7" fillId="3" borderId="35" xfId="1" applyNumberFormat="1" applyFont="1" applyFill="1" applyBorder="1" applyAlignment="1">
      <alignment horizontal="center" vertical="center"/>
    </xf>
    <xf numFmtId="168" fontId="7" fillId="3" borderId="19" xfId="1" applyNumberFormat="1" applyFont="1" applyFill="1" applyBorder="1" applyAlignment="1">
      <alignment horizontal="center" vertical="center"/>
    </xf>
    <xf numFmtId="49" fontId="7" fillId="0" borderId="37" xfId="0" applyNumberFormat="1" applyFont="1" applyBorder="1" applyAlignment="1">
      <alignment horizontal="left" vertical="center"/>
    </xf>
    <xf numFmtId="49" fontId="7" fillId="0" borderId="44" xfId="0" applyNumberFormat="1" applyFont="1" applyBorder="1" applyAlignment="1">
      <alignment horizontal="left" vertical="center"/>
    </xf>
    <xf numFmtId="167" fontId="7" fillId="3" borderId="27" xfId="3" applyFont="1" applyFill="1" applyBorder="1" applyAlignment="1">
      <alignment horizontal="center" vertical="center"/>
    </xf>
    <xf numFmtId="167" fontId="7" fillId="3" borderId="45" xfId="3" applyFont="1" applyFill="1" applyBorder="1" applyAlignment="1">
      <alignment horizontal="center" vertical="center"/>
    </xf>
    <xf numFmtId="0" fontId="7" fillId="0" borderId="33" xfId="0" applyFont="1" applyBorder="1" applyAlignment="1">
      <alignment horizontal="left" vertical="center"/>
    </xf>
    <xf numFmtId="0" fontId="7" fillId="0" borderId="8" xfId="0" applyFont="1" applyBorder="1" applyAlignment="1">
      <alignment horizontal="left" vertical="center"/>
    </xf>
    <xf numFmtId="0" fontId="7" fillId="0" borderId="34" xfId="0" applyFont="1" applyBorder="1" applyAlignment="1">
      <alignment horizontal="left" vertical="center"/>
    </xf>
    <xf numFmtId="49" fontId="7" fillId="0" borderId="33" xfId="0" applyNumberFormat="1" applyFont="1" applyBorder="1" applyAlignment="1">
      <alignment horizontal="left" wrapText="1"/>
    </xf>
    <xf numFmtId="49" fontId="7" fillId="0" borderId="8" xfId="0" applyNumberFormat="1" applyFont="1" applyBorder="1" applyAlignment="1">
      <alignment horizontal="left" wrapText="1"/>
    </xf>
    <xf numFmtId="49" fontId="7" fillId="0" borderId="34" xfId="0" applyNumberFormat="1" applyFont="1" applyBorder="1" applyAlignment="1">
      <alignment horizontal="left" wrapText="1"/>
    </xf>
    <xf numFmtId="165" fontId="7" fillId="3" borderId="27" xfId="1" applyFont="1" applyFill="1" applyBorder="1" applyAlignment="1">
      <alignment horizontal="center" vertical="center"/>
    </xf>
    <xf numFmtId="165" fontId="7" fillId="3" borderId="45" xfId="1" applyFont="1" applyFill="1" applyBorder="1" applyAlignment="1">
      <alignment horizontal="center" vertical="center"/>
    </xf>
    <xf numFmtId="170" fontId="7" fillId="3" borderId="35" xfId="1" applyNumberFormat="1" applyFont="1" applyFill="1" applyBorder="1" applyAlignment="1">
      <alignment horizontal="center" vertical="center"/>
    </xf>
    <xf numFmtId="170" fontId="7" fillId="3" borderId="19" xfId="1" applyNumberFormat="1" applyFont="1" applyFill="1" applyBorder="1" applyAlignment="1">
      <alignment horizontal="center" vertical="center"/>
    </xf>
    <xf numFmtId="165" fontId="7" fillId="3" borderId="27" xfId="1" applyFont="1" applyFill="1" applyBorder="1" applyAlignment="1">
      <alignment horizontal="center" vertical="center" wrapText="1"/>
    </xf>
    <xf numFmtId="165" fontId="7" fillId="3" borderId="45" xfId="1" applyFont="1" applyFill="1" applyBorder="1" applyAlignment="1">
      <alignment horizontal="center" vertical="center" wrapText="1"/>
    </xf>
    <xf numFmtId="49" fontId="7" fillId="3" borderId="27" xfId="0" applyNumberFormat="1" applyFont="1" applyFill="1" applyBorder="1" applyAlignment="1">
      <alignment horizontal="left" vertical="center" wrapText="1"/>
    </xf>
    <xf numFmtId="0" fontId="8" fillId="3" borderId="28" xfId="0" applyFont="1" applyFill="1" applyBorder="1" applyAlignment="1">
      <alignment vertical="center" wrapText="1"/>
    </xf>
    <xf numFmtId="49" fontId="7" fillId="0" borderId="33" xfId="0" applyNumberFormat="1" applyFont="1" applyBorder="1" applyAlignment="1">
      <alignment horizontal="left" vertical="center" wrapText="1"/>
    </xf>
    <xf numFmtId="0" fontId="8" fillId="0" borderId="8" xfId="0" applyFont="1" applyBorder="1" applyAlignment="1">
      <alignment horizontal="left" vertical="center" wrapText="1"/>
    </xf>
    <xf numFmtId="171" fontId="7" fillId="3" borderId="49" xfId="3" applyNumberFormat="1" applyFont="1" applyFill="1" applyBorder="1" applyAlignment="1">
      <alignment horizontal="center" vertical="center"/>
    </xf>
    <xf numFmtId="171" fontId="7" fillId="3" borderId="45" xfId="3" applyNumberFormat="1" applyFont="1" applyFill="1" applyBorder="1" applyAlignment="1">
      <alignment horizontal="center" vertical="center"/>
    </xf>
    <xf numFmtId="0" fontId="7" fillId="0" borderId="33" xfId="6" applyFont="1" applyBorder="1" applyAlignment="1">
      <alignment horizontal="left" vertical="top"/>
    </xf>
    <xf numFmtId="0" fontId="7" fillId="0" borderId="8" xfId="6" applyFont="1" applyBorder="1" applyAlignment="1">
      <alignment horizontal="left" vertical="top"/>
    </xf>
    <xf numFmtId="0" fontId="7" fillId="0" borderId="34" xfId="6" applyFont="1" applyBorder="1" applyAlignment="1">
      <alignment horizontal="left" vertical="top"/>
    </xf>
    <xf numFmtId="171" fontId="7" fillId="3" borderId="27" xfId="3" applyNumberFormat="1" applyFont="1" applyFill="1" applyBorder="1" applyAlignment="1">
      <alignment horizontal="center" vertical="center"/>
    </xf>
    <xf numFmtId="49" fontId="7" fillId="0" borderId="33" xfId="5" applyNumberFormat="1" applyFont="1" applyBorder="1" applyAlignment="1">
      <alignment horizontal="left" vertical="center"/>
    </xf>
    <xf numFmtId="49" fontId="7" fillId="0" borderId="8" xfId="5" applyNumberFormat="1" applyFont="1" applyBorder="1" applyAlignment="1">
      <alignment horizontal="left" vertical="center"/>
    </xf>
    <xf numFmtId="49" fontId="7" fillId="0" borderId="34" xfId="5" applyNumberFormat="1" applyFont="1" applyBorder="1" applyAlignment="1">
      <alignment horizontal="left" vertical="center"/>
    </xf>
    <xf numFmtId="49" fontId="7" fillId="0" borderId="24" xfId="5" applyNumberFormat="1" applyFont="1" applyBorder="1" applyAlignment="1">
      <alignment horizontal="left" vertical="center"/>
    </xf>
    <xf numFmtId="0" fontId="8" fillId="0" borderId="8" xfId="0" applyFont="1" applyBorder="1" applyAlignment="1">
      <alignment horizontal="left"/>
    </xf>
    <xf numFmtId="0" fontId="8" fillId="0" borderId="24" xfId="0" applyFont="1" applyBorder="1" applyAlignment="1">
      <alignment horizontal="left"/>
    </xf>
    <xf numFmtId="49" fontId="11" fillId="0" borderId="37" xfId="5" applyNumberFormat="1" applyFont="1" applyBorder="1" applyAlignment="1">
      <alignment horizontal="left" vertical="top"/>
    </xf>
    <xf numFmtId="49" fontId="11" fillId="0" borderId="44" xfId="5" applyNumberFormat="1" applyFont="1" applyBorder="1" applyAlignment="1">
      <alignment horizontal="left" vertical="top"/>
    </xf>
    <xf numFmtId="0" fontId="13" fillId="0" borderId="48" xfId="5" applyFont="1" applyBorder="1" applyAlignment="1">
      <alignment horizontal="left" vertical="top" wrapText="1"/>
    </xf>
    <xf numFmtId="0" fontId="13" fillId="0" borderId="58" xfId="5" applyFont="1" applyBorder="1" applyAlignment="1">
      <alignment horizontal="left" vertical="top" wrapText="1"/>
    </xf>
    <xf numFmtId="0" fontId="13" fillId="0" borderId="0" xfId="5" applyFont="1" applyAlignment="1">
      <alignment horizontal="left" wrapText="1"/>
    </xf>
    <xf numFmtId="0" fontId="14" fillId="0" borderId="0" xfId="0" applyFont="1" applyAlignment="1">
      <alignment horizontal="left" wrapText="1"/>
    </xf>
  </cellXfs>
  <cellStyles count="15">
    <cellStyle name="Comma" xfId="1" builtinId="3"/>
    <cellStyle name="Comma 2" xfId="2" xr:uid="{00000000-0005-0000-0000-000001000000}"/>
    <cellStyle name="Comma 2 2" xfId="11" xr:uid="{5778E155-C900-4023-AF20-9316B0B8B34A}"/>
    <cellStyle name="Comma 2 2 2" xfId="12" xr:uid="{C8547E03-742D-4F8F-AB8E-A7054E61578A}"/>
    <cellStyle name="Comma 3" xfId="3" xr:uid="{00000000-0005-0000-0000-000002000000}"/>
    <cellStyle name="Comma 4" xfId="9" xr:uid="{F54694D9-0E64-4F83-9138-DF586EB8AA61}"/>
    <cellStyle name="Currency" xfId="10" builtinId="4"/>
    <cellStyle name="Currency 2" xfId="4" xr:uid="{00000000-0005-0000-0000-000003000000}"/>
    <cellStyle name="Currency 4" xfId="13" xr:uid="{7FB4DD91-04F8-44D2-B357-A604FB6F18ED}"/>
    <cellStyle name="Normal" xfId="0" builtinId="0"/>
    <cellStyle name="Normal 2" xfId="5" xr:uid="{00000000-0005-0000-0000-000005000000}"/>
    <cellStyle name="Normal 2 2" xfId="14" xr:uid="{11ADE67B-31F5-49D7-A684-DC578812D1F1}"/>
    <cellStyle name="Normal_Evaluation-Devland Phase 1" xfId="6" xr:uid="{00000000-0005-0000-0000-000006000000}"/>
    <cellStyle name="Percent" xfId="8" builtinId="5"/>
    <cellStyle name="Percent 2" xfId="7" xr:uid="{00000000-0005-0000-0000-00000800000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tabSelected="1" view="pageLayout" zoomScaleNormal="100" zoomScaleSheetLayoutView="100" workbookViewId="0">
      <selection activeCell="A2" sqref="A2:A27"/>
    </sheetView>
  </sheetViews>
  <sheetFormatPr defaultColWidth="9.109375" defaultRowHeight="13.2" x14ac:dyDescent="0.25"/>
  <cols>
    <col min="1" max="1" width="8" style="5" customWidth="1"/>
    <col min="2" max="2" width="39.6640625" style="5" customWidth="1"/>
    <col min="3" max="3" width="10" style="34" customWidth="1"/>
    <col min="4" max="4" width="12.6640625" style="78" customWidth="1"/>
    <col min="5" max="5" width="12" style="79" bestFit="1" customWidth="1"/>
    <col min="6" max="6" width="15" style="79" customWidth="1"/>
    <col min="7" max="7" width="9.109375" style="5"/>
    <col min="8" max="8" width="27.88671875" style="5" customWidth="1"/>
    <col min="9" max="16384" width="9.109375" style="5"/>
  </cols>
  <sheetData>
    <row r="1" spans="1:6" s="10" customFormat="1" ht="21" customHeight="1" x14ac:dyDescent="0.3">
      <c r="A1" s="60" t="s">
        <v>49</v>
      </c>
      <c r="B1" s="61"/>
      <c r="C1" s="62"/>
      <c r="D1" s="63"/>
      <c r="E1" s="628" t="s">
        <v>13</v>
      </c>
      <c r="F1" s="629"/>
    </row>
    <row r="2" spans="1:6" ht="32.1" customHeight="1" thickBot="1" x14ac:dyDescent="0.3">
      <c r="A2" s="84" t="s">
        <v>51</v>
      </c>
      <c r="B2" s="65" t="s">
        <v>52</v>
      </c>
      <c r="C2" s="65" t="s">
        <v>53</v>
      </c>
      <c r="D2" s="66" t="s">
        <v>54</v>
      </c>
      <c r="E2" s="67" t="s">
        <v>55</v>
      </c>
      <c r="F2" s="68" t="s">
        <v>56</v>
      </c>
    </row>
    <row r="3" spans="1:6" x14ac:dyDescent="0.25">
      <c r="A3" s="618">
        <v>1200</v>
      </c>
      <c r="B3" s="519" t="s">
        <v>9</v>
      </c>
      <c r="C3" s="43"/>
      <c r="D3" s="44"/>
      <c r="E3" s="467"/>
      <c r="F3" s="89"/>
    </row>
    <row r="4" spans="1:6" x14ac:dyDescent="0.25">
      <c r="A4" s="364"/>
      <c r="B4" s="519" t="s">
        <v>10</v>
      </c>
      <c r="C4" s="48"/>
      <c r="D4" s="49"/>
      <c r="E4" s="55"/>
      <c r="F4" s="4"/>
    </row>
    <row r="5" spans="1:6" x14ac:dyDescent="0.25">
      <c r="A5" s="364"/>
      <c r="B5" s="520"/>
      <c r="C5" s="48"/>
      <c r="D5" s="49"/>
      <c r="E5" s="55"/>
      <c r="F5" s="4"/>
    </row>
    <row r="6" spans="1:6" ht="26.4" x14ac:dyDescent="0.25">
      <c r="A6" s="619" t="s">
        <v>182</v>
      </c>
      <c r="B6" s="521" t="s">
        <v>183</v>
      </c>
      <c r="C6" s="48"/>
      <c r="D6" s="49"/>
      <c r="E6" s="55"/>
      <c r="F6" s="4"/>
    </row>
    <row r="7" spans="1:6" x14ac:dyDescent="0.25">
      <c r="A7" s="619"/>
      <c r="B7" s="521"/>
      <c r="C7" s="48"/>
      <c r="D7" s="49"/>
      <c r="E7" s="55"/>
      <c r="F7" s="4"/>
    </row>
    <row r="8" spans="1:6" ht="39.6" x14ac:dyDescent="0.25">
      <c r="A8" s="619"/>
      <c r="B8" s="522" t="s">
        <v>255</v>
      </c>
      <c r="C8" s="54"/>
      <c r="D8" s="49"/>
      <c r="E8" s="55"/>
      <c r="F8" s="4"/>
    </row>
    <row r="9" spans="1:6" x14ac:dyDescent="0.25">
      <c r="A9" s="619"/>
      <c r="B9" s="522" t="s">
        <v>243</v>
      </c>
      <c r="C9" s="54" t="s">
        <v>101</v>
      </c>
      <c r="D9" s="49">
        <v>1</v>
      </c>
      <c r="E9" s="509">
        <v>100000</v>
      </c>
      <c r="F9" s="286">
        <f t="shared" ref="F9:F10" si="0">D9*E9</f>
        <v>100000</v>
      </c>
    </row>
    <row r="10" spans="1:6" x14ac:dyDescent="0.25">
      <c r="A10" s="619"/>
      <c r="B10" s="522" t="s">
        <v>244</v>
      </c>
      <c r="C10" s="54" t="s">
        <v>101</v>
      </c>
      <c r="D10" s="49">
        <v>1</v>
      </c>
      <c r="E10" s="509">
        <v>250000</v>
      </c>
      <c r="F10" s="286">
        <f t="shared" si="0"/>
        <v>250000</v>
      </c>
    </row>
    <row r="11" spans="1:6" x14ac:dyDescent="0.25">
      <c r="A11" s="619"/>
      <c r="B11" s="521"/>
      <c r="C11" s="48"/>
      <c r="D11" s="49"/>
      <c r="E11" s="136"/>
      <c r="F11" s="4"/>
    </row>
    <row r="12" spans="1:6" ht="26.4" x14ac:dyDescent="0.25">
      <c r="A12" s="619"/>
      <c r="B12" s="522" t="s">
        <v>270</v>
      </c>
      <c r="C12" s="48" t="s">
        <v>99</v>
      </c>
      <c r="D12" s="408">
        <f>SUM(E9:E10)</f>
        <v>350000</v>
      </c>
      <c r="E12" s="514" t="s">
        <v>99</v>
      </c>
      <c r="F12" s="286"/>
    </row>
    <row r="13" spans="1:6" x14ac:dyDescent="0.25">
      <c r="A13" s="619"/>
      <c r="B13" s="522"/>
      <c r="C13" s="48"/>
      <c r="D13" s="408"/>
      <c r="E13" s="605"/>
      <c r="F13" s="288"/>
    </row>
    <row r="14" spans="1:6" x14ac:dyDescent="0.25">
      <c r="A14" s="619"/>
      <c r="B14" s="520"/>
      <c r="C14" s="48"/>
      <c r="D14" s="49"/>
      <c r="E14" s="55"/>
      <c r="F14" s="4"/>
    </row>
    <row r="15" spans="1:6" ht="39.6" x14ac:dyDescent="0.25">
      <c r="A15" s="619" t="s">
        <v>608</v>
      </c>
      <c r="B15" s="522" t="s">
        <v>609</v>
      </c>
      <c r="C15" s="54" t="s">
        <v>101</v>
      </c>
      <c r="D15" s="49">
        <v>1</v>
      </c>
      <c r="E15" s="509">
        <v>30000</v>
      </c>
      <c r="F15" s="286">
        <f t="shared" ref="F15" si="1">D15*E15</f>
        <v>30000</v>
      </c>
    </row>
    <row r="16" spans="1:6" x14ac:dyDescent="0.25">
      <c r="A16" s="619"/>
      <c r="B16" s="520" t="s">
        <v>610</v>
      </c>
      <c r="C16" s="48"/>
      <c r="D16" s="273"/>
      <c r="E16" s="274"/>
      <c r="F16" s="4"/>
    </row>
    <row r="17" spans="1:8" x14ac:dyDescent="0.25">
      <c r="A17" s="619"/>
      <c r="B17" s="520"/>
      <c r="C17" s="48"/>
      <c r="D17" s="273"/>
      <c r="E17" s="274"/>
      <c r="F17" s="4"/>
    </row>
    <row r="18" spans="1:8" ht="26.4" x14ac:dyDescent="0.25">
      <c r="A18" s="619"/>
      <c r="B18" s="522" t="s">
        <v>611</v>
      </c>
      <c r="C18" s="48" t="s">
        <v>99</v>
      </c>
      <c r="D18" s="408">
        <f>SUM(E15:E16)</f>
        <v>30000</v>
      </c>
      <c r="E18" s="514" t="s">
        <v>99</v>
      </c>
      <c r="F18" s="286"/>
    </row>
    <row r="19" spans="1:8" x14ac:dyDescent="0.25">
      <c r="A19" s="619"/>
      <c r="B19" s="520"/>
      <c r="C19" s="48"/>
      <c r="D19" s="273"/>
      <c r="E19" s="274"/>
      <c r="F19" s="4"/>
    </row>
    <row r="20" spans="1:8" x14ac:dyDescent="0.25">
      <c r="A20" s="619"/>
      <c r="B20" s="520"/>
      <c r="C20" s="48"/>
      <c r="D20" s="273"/>
      <c r="E20" s="274"/>
      <c r="F20" s="4"/>
    </row>
    <row r="21" spans="1:8" x14ac:dyDescent="0.25">
      <c r="A21" s="172" t="s">
        <v>11</v>
      </c>
      <c r="B21" s="519" t="s">
        <v>184</v>
      </c>
      <c r="C21" s="48"/>
      <c r="D21" s="49"/>
      <c r="E21" s="55"/>
      <c r="F21" s="4"/>
      <c r="H21" s="379"/>
    </row>
    <row r="22" spans="1:8" x14ac:dyDescent="0.25">
      <c r="A22" s="619"/>
      <c r="B22" s="519"/>
      <c r="C22" s="48"/>
      <c r="D22" s="49"/>
      <c r="E22" s="55"/>
      <c r="F22" s="4"/>
      <c r="H22" s="379"/>
    </row>
    <row r="23" spans="1:8" x14ac:dyDescent="0.25">
      <c r="A23" s="619"/>
      <c r="B23" s="520" t="s">
        <v>607</v>
      </c>
      <c r="C23" s="54" t="s">
        <v>101</v>
      </c>
      <c r="D23" s="49">
        <v>1</v>
      </c>
      <c r="E23" s="509">
        <f>9*4800</f>
        <v>43200</v>
      </c>
      <c r="F23" s="286">
        <f>D23*E23</f>
        <v>43200</v>
      </c>
    </row>
    <row r="24" spans="1:8" x14ac:dyDescent="0.25">
      <c r="A24" s="619"/>
      <c r="B24" s="520"/>
      <c r="C24" s="54"/>
      <c r="D24" s="49"/>
      <c r="E24" s="512"/>
      <c r="F24" s="288"/>
    </row>
    <row r="25" spans="1:8" ht="26.4" x14ac:dyDescent="0.25">
      <c r="A25" s="619"/>
      <c r="B25" s="522" t="s">
        <v>396</v>
      </c>
      <c r="C25" s="54" t="s">
        <v>101</v>
      </c>
      <c r="D25" s="49">
        <v>1</v>
      </c>
      <c r="E25" s="509">
        <v>18000</v>
      </c>
      <c r="F25" s="286">
        <f>D25*E25</f>
        <v>18000</v>
      </c>
    </row>
    <row r="26" spans="1:8" x14ac:dyDescent="0.25">
      <c r="A26" s="619"/>
      <c r="B26" s="520"/>
      <c r="C26" s="54"/>
      <c r="D26" s="494"/>
      <c r="E26" s="512"/>
      <c r="F26" s="288"/>
    </row>
    <row r="27" spans="1:8" ht="26.4" x14ac:dyDescent="0.25">
      <c r="A27" s="619"/>
      <c r="B27" s="522" t="s">
        <v>395</v>
      </c>
      <c r="C27" s="48" t="s">
        <v>99</v>
      </c>
      <c r="D27" s="513">
        <f>SUM(E23:E25)</f>
        <v>61200</v>
      </c>
      <c r="E27" s="514" t="s">
        <v>99</v>
      </c>
      <c r="F27" s="286"/>
    </row>
    <row r="28" spans="1:8" x14ac:dyDescent="0.25">
      <c r="A28" s="619"/>
      <c r="B28" s="477"/>
      <c r="C28" s="481"/>
      <c r="D28" s="513"/>
      <c r="E28" s="476"/>
      <c r="F28" s="523"/>
    </row>
    <row r="29" spans="1:8" x14ac:dyDescent="0.25">
      <c r="A29" s="511"/>
      <c r="B29" s="473"/>
      <c r="C29" s="473"/>
      <c r="D29" s="513"/>
      <c r="E29" s="476"/>
      <c r="F29" s="523"/>
    </row>
    <row r="30" spans="1:8" x14ac:dyDescent="0.25">
      <c r="A30" s="511"/>
      <c r="B30" s="477"/>
      <c r="C30" s="481"/>
      <c r="D30" s="513"/>
      <c r="E30" s="476"/>
      <c r="F30" s="523"/>
    </row>
    <row r="31" spans="1:8" x14ac:dyDescent="0.25">
      <c r="A31" s="256"/>
      <c r="B31" s="473"/>
      <c r="C31" s="473"/>
      <c r="D31" s="513"/>
      <c r="E31" s="476"/>
      <c r="F31" s="523"/>
    </row>
    <row r="32" spans="1:8" x14ac:dyDescent="0.25">
      <c r="A32" s="256"/>
      <c r="B32" s="477"/>
      <c r="C32" s="473"/>
      <c r="D32" s="513"/>
      <c r="E32" s="476"/>
      <c r="F32" s="523"/>
    </row>
    <row r="33" spans="1:6" x14ac:dyDescent="0.25">
      <c r="A33" s="256"/>
      <c r="B33" s="473"/>
      <c r="C33" s="473"/>
      <c r="D33" s="513"/>
      <c r="E33" s="476"/>
      <c r="F33" s="523"/>
    </row>
    <row r="34" spans="1:6" x14ac:dyDescent="0.25">
      <c r="A34" s="256"/>
      <c r="B34" s="477"/>
      <c r="C34" s="481"/>
      <c r="D34" s="513"/>
      <c r="E34" s="476"/>
      <c r="F34" s="523"/>
    </row>
    <row r="35" spans="1:6" x14ac:dyDescent="0.25">
      <c r="A35" s="256"/>
      <c r="B35" s="473"/>
      <c r="C35" s="473"/>
      <c r="D35" s="513"/>
      <c r="E35" s="476"/>
      <c r="F35" s="523"/>
    </row>
    <row r="36" spans="1:6" x14ac:dyDescent="0.25">
      <c r="A36" s="256"/>
      <c r="B36" s="477"/>
      <c r="C36" s="481"/>
      <c r="D36" s="513"/>
      <c r="E36" s="476"/>
      <c r="F36" s="523"/>
    </row>
    <row r="37" spans="1:6" x14ac:dyDescent="0.25">
      <c r="A37" s="256"/>
      <c r="B37" s="473"/>
      <c r="C37" s="473"/>
      <c r="D37" s="513"/>
      <c r="E37" s="476"/>
      <c r="F37" s="523"/>
    </row>
    <row r="38" spans="1:6" x14ac:dyDescent="0.25">
      <c r="A38" s="256"/>
      <c r="B38" s="477"/>
      <c r="C38" s="481"/>
      <c r="D38" s="513"/>
      <c r="E38" s="476"/>
      <c r="F38" s="523"/>
    </row>
    <row r="39" spans="1:6" x14ac:dyDescent="0.25">
      <c r="A39" s="256"/>
      <c r="B39" s="477"/>
      <c r="C39" s="481"/>
      <c r="D39" s="513"/>
      <c r="E39" s="476"/>
      <c r="F39" s="523"/>
    </row>
    <row r="40" spans="1:6" x14ac:dyDescent="0.25">
      <c r="A40" s="256"/>
      <c r="B40" s="477"/>
      <c r="C40" s="481"/>
      <c r="D40" s="513"/>
      <c r="E40" s="476"/>
      <c r="F40" s="523"/>
    </row>
    <row r="41" spans="1:6" x14ac:dyDescent="0.25">
      <c r="A41" s="256"/>
      <c r="B41" s="477"/>
      <c r="C41" s="481"/>
      <c r="D41" s="513"/>
      <c r="E41" s="476"/>
      <c r="F41" s="523"/>
    </row>
    <row r="42" spans="1:6" x14ac:dyDescent="0.25">
      <c r="A42" s="256"/>
      <c r="B42" s="477"/>
      <c r="C42" s="481"/>
      <c r="D42" s="513"/>
      <c r="E42" s="476"/>
      <c r="F42" s="524"/>
    </row>
    <row r="43" spans="1:6" x14ac:dyDescent="0.25">
      <c r="A43" s="256"/>
      <c r="B43" s="477"/>
      <c r="C43" s="481"/>
      <c r="D43" s="513"/>
      <c r="E43" s="476"/>
      <c r="F43" s="524"/>
    </row>
    <row r="44" spans="1:6" ht="13.8" thickBot="1" x14ac:dyDescent="0.3">
      <c r="A44" s="256"/>
      <c r="B44" s="477"/>
      <c r="C44" s="481"/>
      <c r="D44" s="513"/>
      <c r="E44" s="476"/>
      <c r="F44" s="524"/>
    </row>
    <row r="45" spans="1:6" ht="13.8" thickBot="1" x14ac:dyDescent="0.3">
      <c r="A45" s="630" t="s">
        <v>14</v>
      </c>
      <c r="B45" s="631"/>
      <c r="C45" s="631"/>
      <c r="D45" s="631"/>
      <c r="E45" s="632"/>
      <c r="F45" s="75"/>
    </row>
  </sheetData>
  <mergeCells count="2">
    <mergeCell ref="E1:F1"/>
    <mergeCell ref="A45:E45"/>
  </mergeCells>
  <phoneticPr fontId="6" type="noConversion"/>
  <pageMargins left="0.59055118110236227" right="0.31496062992125984" top="0.78740157480314965" bottom="0.78740157480314965" header="0.31496062992125984" footer="0.31496062992125984"/>
  <pageSetup paperSize="9" scale="96" orientation="portrait" r:id="rId1"/>
  <headerFooter alignWithMargins="0">
    <oddHeader>&amp;LCONSTRUCTION OF INTERNAL ROADS IN MONONONO (WARD 8)
&amp;R&amp;10MOSES KOTANE LOCAL MUNICIPALITY
BID NO: 002/MKLM/2021/2022</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607B3-E0EE-413C-9782-03A991D33825}">
  <dimension ref="A1:H44"/>
  <sheetViews>
    <sheetView view="pageLayout" zoomScaleNormal="100" zoomScaleSheetLayoutView="100" workbookViewId="0">
      <selection activeCell="A2" sqref="A2:A27"/>
    </sheetView>
  </sheetViews>
  <sheetFormatPr defaultColWidth="9.109375" defaultRowHeight="13.2" x14ac:dyDescent="0.25"/>
  <cols>
    <col min="1" max="1" width="7.44140625" style="5" customWidth="1"/>
    <col min="2" max="2" width="42" style="5" customWidth="1"/>
    <col min="3" max="3" width="9" style="5" customWidth="1"/>
    <col min="4" max="4" width="9.88671875" style="205" customWidth="1"/>
    <col min="5" max="5" width="12" style="5" bestFit="1" customWidth="1"/>
    <col min="6" max="6" width="13.6640625" style="5" bestFit="1" customWidth="1"/>
    <col min="7" max="16384" width="9.109375" style="5"/>
  </cols>
  <sheetData>
    <row r="1" spans="1:8" ht="21" customHeight="1" x14ac:dyDescent="0.25">
      <c r="A1" s="113" t="s">
        <v>49</v>
      </c>
      <c r="B1" s="210"/>
      <c r="C1" s="174"/>
      <c r="D1" s="211"/>
      <c r="E1" s="655" t="s">
        <v>551</v>
      </c>
      <c r="F1" s="656"/>
    </row>
    <row r="2" spans="1:8" ht="32.1" customHeight="1" thickBot="1" x14ac:dyDescent="0.3">
      <c r="A2" s="212" t="s">
        <v>175</v>
      </c>
      <c r="B2" s="177" t="s">
        <v>52</v>
      </c>
      <c r="C2" s="213" t="s">
        <v>53</v>
      </c>
      <c r="D2" s="214" t="s">
        <v>54</v>
      </c>
      <c r="E2" s="215" t="s">
        <v>55</v>
      </c>
      <c r="F2" s="216" t="s">
        <v>56</v>
      </c>
    </row>
    <row r="3" spans="1:8" x14ac:dyDescent="0.25">
      <c r="A3" s="202"/>
      <c r="B3" s="237"/>
      <c r="C3" s="217"/>
      <c r="D3" s="201"/>
      <c r="E3" s="218"/>
      <c r="F3" s="219"/>
    </row>
    <row r="4" spans="1:8" x14ac:dyDescent="0.25">
      <c r="A4" s="551" t="s">
        <v>554</v>
      </c>
      <c r="B4" s="495" t="s">
        <v>555</v>
      </c>
      <c r="C4" s="469"/>
      <c r="D4" s="475"/>
      <c r="E4" s="476"/>
      <c r="F4" s="523"/>
    </row>
    <row r="5" spans="1:8" x14ac:dyDescent="0.25">
      <c r="A5" s="552"/>
      <c r="B5" s="477"/>
      <c r="C5" s="469"/>
      <c r="D5" s="475"/>
      <c r="E5" s="476"/>
      <c r="F5" s="523"/>
    </row>
    <row r="6" spans="1:8" x14ac:dyDescent="0.25">
      <c r="A6" s="552" t="s">
        <v>556</v>
      </c>
      <c r="B6" s="473" t="s">
        <v>557</v>
      </c>
      <c r="C6" s="469"/>
      <c r="D6" s="2"/>
      <c r="E6" s="476"/>
      <c r="F6" s="523"/>
    </row>
    <row r="7" spans="1:8" x14ac:dyDescent="0.25">
      <c r="A7" s="552"/>
      <c r="B7" s="473"/>
      <c r="C7" s="469"/>
      <c r="D7" s="2"/>
      <c r="E7" s="476"/>
      <c r="F7" s="523"/>
    </row>
    <row r="8" spans="1:8" x14ac:dyDescent="0.25">
      <c r="A8" s="552"/>
      <c r="B8" s="473" t="s">
        <v>558</v>
      </c>
      <c r="C8" s="217" t="s">
        <v>92</v>
      </c>
      <c r="D8" s="583">
        <v>280</v>
      </c>
      <c r="E8" s="69"/>
      <c r="F8" s="3"/>
      <c r="H8" s="205"/>
    </row>
    <row r="9" spans="1:8" x14ac:dyDescent="0.25">
      <c r="A9" s="552"/>
      <c r="B9" s="473"/>
      <c r="C9" s="217"/>
      <c r="D9" s="2"/>
      <c r="E9" s="504"/>
      <c r="F9" s="553"/>
    </row>
    <row r="10" spans="1:8" x14ac:dyDescent="0.25">
      <c r="A10" s="552" t="s">
        <v>559</v>
      </c>
      <c r="B10" s="473" t="s">
        <v>560</v>
      </c>
      <c r="C10" s="217"/>
      <c r="D10" s="2"/>
      <c r="E10" s="505"/>
      <c r="F10" s="506"/>
    </row>
    <row r="11" spans="1:8" x14ac:dyDescent="0.25">
      <c r="A11" s="476"/>
      <c r="B11" s="473"/>
      <c r="C11" s="217"/>
      <c r="D11" s="2"/>
      <c r="E11" s="505"/>
      <c r="F11" s="506"/>
    </row>
    <row r="12" spans="1:8" x14ac:dyDescent="0.25">
      <c r="A12" s="476"/>
      <c r="B12" s="473" t="s">
        <v>561</v>
      </c>
      <c r="C12" s="217" t="s">
        <v>107</v>
      </c>
      <c r="D12" s="586">
        <v>0.1</v>
      </c>
      <c r="E12" s="69"/>
      <c r="F12" s="3"/>
    </row>
    <row r="13" spans="1:8" x14ac:dyDescent="0.25">
      <c r="A13" s="476"/>
      <c r="B13" s="473"/>
      <c r="C13" s="217"/>
      <c r="D13" s="586"/>
      <c r="E13" s="505"/>
      <c r="F13" s="506"/>
    </row>
    <row r="14" spans="1:8" x14ac:dyDescent="0.25">
      <c r="A14" s="476"/>
      <c r="B14" s="473" t="s">
        <v>562</v>
      </c>
      <c r="C14" s="217" t="s">
        <v>107</v>
      </c>
      <c r="D14" s="586">
        <v>0.1</v>
      </c>
      <c r="E14" s="69"/>
      <c r="F14" s="3"/>
    </row>
    <row r="15" spans="1:8" x14ac:dyDescent="0.25">
      <c r="A15" s="476"/>
      <c r="B15" s="473"/>
      <c r="C15" s="217"/>
      <c r="D15" s="2"/>
      <c r="E15" s="505"/>
      <c r="F15" s="506"/>
    </row>
    <row r="16" spans="1:8" ht="39.6" x14ac:dyDescent="0.25">
      <c r="A16" s="186" t="s">
        <v>563</v>
      </c>
      <c r="B16" s="279" t="s">
        <v>564</v>
      </c>
      <c r="C16" s="54" t="s">
        <v>101</v>
      </c>
      <c r="D16" s="494">
        <v>1</v>
      </c>
      <c r="E16" s="509">
        <v>50000</v>
      </c>
      <c r="F16" s="286">
        <f>D16*E16</f>
        <v>50000</v>
      </c>
    </row>
    <row r="17" spans="1:6" x14ac:dyDescent="0.25">
      <c r="A17" s="186"/>
      <c r="B17" s="237"/>
      <c r="C17" s="54"/>
      <c r="D17" s="494"/>
      <c r="E17" s="246"/>
      <c r="F17" s="288"/>
    </row>
    <row r="18" spans="1:6" ht="26.4" x14ac:dyDescent="0.25">
      <c r="A18" s="186"/>
      <c r="B18" s="129" t="s">
        <v>603</v>
      </c>
      <c r="C18" s="48" t="s">
        <v>99</v>
      </c>
      <c r="D18" s="611" t="s">
        <v>99</v>
      </c>
      <c r="E18" s="612"/>
      <c r="F18" s="127"/>
    </row>
    <row r="19" spans="1:6" x14ac:dyDescent="0.25">
      <c r="A19" s="207"/>
      <c r="B19" s="554"/>
      <c r="C19" s="182"/>
      <c r="D19" s="474"/>
      <c r="E19" s="218"/>
      <c r="F19" s="219"/>
    </row>
    <row r="20" spans="1:6" x14ac:dyDescent="0.25">
      <c r="A20" s="186" t="s">
        <v>620</v>
      </c>
      <c r="B20" s="279" t="s">
        <v>621</v>
      </c>
      <c r="C20" s="182"/>
      <c r="D20" s="474"/>
      <c r="E20" s="218"/>
      <c r="F20" s="219"/>
    </row>
    <row r="21" spans="1:6" x14ac:dyDescent="0.25">
      <c r="A21" s="146"/>
      <c r="B21" s="238"/>
      <c r="C21" s="182"/>
      <c r="D21" s="474"/>
      <c r="E21" s="218"/>
      <c r="F21" s="219"/>
    </row>
    <row r="22" spans="1:6" ht="26.4" x14ac:dyDescent="0.25">
      <c r="A22" s="186"/>
      <c r="B22" s="606" t="s">
        <v>622</v>
      </c>
      <c r="C22" s="54" t="s">
        <v>101</v>
      </c>
      <c r="D22" s="494">
        <v>1</v>
      </c>
      <c r="E22" s="509">
        <v>200000</v>
      </c>
      <c r="F22" s="286">
        <f>D22*E22</f>
        <v>200000</v>
      </c>
    </row>
    <row r="23" spans="1:6" x14ac:dyDescent="0.25">
      <c r="A23" s="186"/>
      <c r="B23" s="545"/>
      <c r="C23" s="182"/>
      <c r="D23" s="474"/>
      <c r="E23" s="218"/>
      <c r="F23" s="219"/>
    </row>
    <row r="24" spans="1:6" ht="39.6" x14ac:dyDescent="0.25">
      <c r="A24" s="186"/>
      <c r="B24" s="607" t="s">
        <v>623</v>
      </c>
      <c r="C24" s="48" t="s">
        <v>99</v>
      </c>
      <c r="D24" s="611" t="s">
        <v>99</v>
      </c>
      <c r="E24" s="612"/>
      <c r="F24" s="127"/>
    </row>
    <row r="25" spans="1:6" x14ac:dyDescent="0.25">
      <c r="A25" s="186"/>
      <c r="B25" s="545"/>
      <c r="C25" s="182"/>
      <c r="D25" s="474"/>
      <c r="E25" s="218"/>
      <c r="F25" s="219"/>
    </row>
    <row r="26" spans="1:6" x14ac:dyDescent="0.25">
      <c r="A26" s="186"/>
      <c r="B26" s="545"/>
      <c r="C26" s="182"/>
      <c r="D26" s="474"/>
      <c r="E26" s="218"/>
      <c r="F26" s="219"/>
    </row>
    <row r="27" spans="1:6" x14ac:dyDescent="0.25">
      <c r="A27" s="186"/>
      <c r="B27" s="545"/>
      <c r="C27" s="182"/>
      <c r="D27" s="543"/>
      <c r="E27" s="218"/>
      <c r="F27" s="219"/>
    </row>
    <row r="28" spans="1:6" x14ac:dyDescent="0.25">
      <c r="A28" s="186"/>
      <c r="B28" s="545"/>
      <c r="C28" s="182"/>
      <c r="D28" s="543"/>
      <c r="E28" s="218"/>
      <c r="F28" s="219"/>
    </row>
    <row r="29" spans="1:6" x14ac:dyDescent="0.25">
      <c r="A29" s="186"/>
      <c r="B29" s="545"/>
      <c r="C29" s="182"/>
      <c r="D29" s="543"/>
      <c r="E29" s="218"/>
      <c r="F29" s="219"/>
    </row>
    <row r="30" spans="1:6" x14ac:dyDescent="0.25">
      <c r="A30" s="186"/>
      <c r="B30" s="545"/>
      <c r="C30" s="182"/>
      <c r="D30" s="543"/>
      <c r="E30" s="218"/>
      <c r="F30" s="219"/>
    </row>
    <row r="31" spans="1:6" x14ac:dyDescent="0.25">
      <c r="A31" s="186"/>
      <c r="B31" s="545"/>
      <c r="C31" s="182"/>
      <c r="D31" s="543"/>
      <c r="E31" s="218"/>
      <c r="F31" s="219"/>
    </row>
    <row r="32" spans="1:6" x14ac:dyDescent="0.25">
      <c r="A32" s="186"/>
      <c r="B32" s="545"/>
      <c r="C32" s="182"/>
      <c r="D32" s="543"/>
      <c r="E32" s="218"/>
      <c r="F32" s="219"/>
    </row>
    <row r="33" spans="1:6" x14ac:dyDescent="0.25">
      <c r="A33" s="186"/>
      <c r="B33" s="545"/>
      <c r="C33" s="182"/>
      <c r="D33" s="543"/>
      <c r="E33" s="220"/>
      <c r="F33" s="219"/>
    </row>
    <row r="34" spans="1:6" x14ac:dyDescent="0.25">
      <c r="A34" s="186"/>
      <c r="B34" s="545"/>
      <c r="C34" s="182"/>
      <c r="D34" s="543"/>
      <c r="E34" s="220"/>
      <c r="F34" s="219"/>
    </row>
    <row r="35" spans="1:6" x14ac:dyDescent="0.25">
      <c r="A35" s="186"/>
      <c r="B35" s="545"/>
      <c r="C35" s="182"/>
      <c r="D35" s="543"/>
      <c r="E35" s="220"/>
      <c r="F35" s="219"/>
    </row>
    <row r="36" spans="1:6" x14ac:dyDescent="0.25">
      <c r="A36" s="186"/>
      <c r="B36" s="545"/>
      <c r="C36" s="182"/>
      <c r="D36" s="543"/>
      <c r="E36" s="220"/>
      <c r="F36" s="219"/>
    </row>
    <row r="37" spans="1:6" x14ac:dyDescent="0.25">
      <c r="A37" s="186"/>
      <c r="B37" s="545"/>
      <c r="C37" s="182"/>
      <c r="D37" s="543"/>
      <c r="E37" s="220"/>
      <c r="F37" s="219"/>
    </row>
    <row r="38" spans="1:6" x14ac:dyDescent="0.25">
      <c r="A38" s="186"/>
      <c r="B38" s="545"/>
      <c r="C38" s="182"/>
      <c r="D38" s="543"/>
      <c r="E38" s="220"/>
      <c r="F38" s="219"/>
    </row>
    <row r="39" spans="1:6" x14ac:dyDescent="0.25">
      <c r="A39" s="186"/>
      <c r="B39" s="545"/>
      <c r="C39" s="182"/>
      <c r="D39" s="543"/>
      <c r="E39" s="220"/>
      <c r="F39" s="219"/>
    </row>
    <row r="40" spans="1:6" x14ac:dyDescent="0.25">
      <c r="A40" s="186"/>
      <c r="B40" s="545"/>
      <c r="C40" s="182"/>
      <c r="D40" s="543"/>
      <c r="E40" s="220"/>
      <c r="F40" s="219"/>
    </row>
    <row r="41" spans="1:6" x14ac:dyDescent="0.25">
      <c r="A41" s="186"/>
      <c r="B41" s="545"/>
      <c r="C41" s="182"/>
      <c r="D41" s="543"/>
      <c r="E41" s="220"/>
      <c r="F41" s="219"/>
    </row>
    <row r="42" spans="1:6" x14ac:dyDescent="0.25">
      <c r="A42" s="186"/>
      <c r="B42" s="545"/>
      <c r="C42" s="182"/>
      <c r="D42" s="543"/>
      <c r="E42" s="220"/>
      <c r="F42" s="219"/>
    </row>
    <row r="43" spans="1:6" ht="13.8" thickBot="1" x14ac:dyDescent="0.3">
      <c r="A43" s="223"/>
      <c r="B43" s="224"/>
      <c r="C43" s="225"/>
      <c r="D43" s="226"/>
      <c r="E43" s="227"/>
      <c r="F43" s="221"/>
    </row>
    <row r="44" spans="1:6" ht="13.8" thickBot="1" x14ac:dyDescent="0.3">
      <c r="A44" s="228" t="s">
        <v>552</v>
      </c>
      <c r="B44" s="229"/>
      <c r="C44" s="229"/>
      <c r="D44" s="229"/>
      <c r="E44" s="230"/>
      <c r="F44" s="231"/>
    </row>
  </sheetData>
  <mergeCells count="1">
    <mergeCell ref="E1:F1"/>
  </mergeCells>
  <pageMargins left="0.59055118110236227" right="0.31496062992125984" top="0.78740157480314965" bottom="0.78740157480314965" header="0.31496062992125984" footer="0.31496062992125984"/>
  <pageSetup paperSize="9" scale="96" firstPageNumber="16" orientation="portrait" r:id="rId1"/>
  <headerFooter alignWithMargins="0">
    <oddHeader>&amp;LCONSTRUCTION OF INTERNAL ROADS IN MONONONO (WARD 8)
&amp;R&amp;10MOSES KOTANE LOCAL MUNICIPALITY
BID NO: 002/MKLM/2021/2022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EF5AB-2596-4417-B5C0-132EF53199BA}">
  <dimension ref="A1:H45"/>
  <sheetViews>
    <sheetView view="pageLayout" zoomScaleNormal="100" zoomScaleSheetLayoutView="100" workbookViewId="0">
      <selection activeCell="A2" sqref="A2:A27"/>
    </sheetView>
  </sheetViews>
  <sheetFormatPr defaultColWidth="9.109375" defaultRowHeight="13.2" x14ac:dyDescent="0.25"/>
  <cols>
    <col min="1" max="1" width="7.44140625" style="5" customWidth="1"/>
    <col min="2" max="2" width="42" style="5" customWidth="1"/>
    <col min="3" max="3" width="9" style="5" customWidth="1"/>
    <col min="4" max="4" width="9.88671875" style="205" customWidth="1"/>
    <col min="5" max="5" width="10.88671875" style="5" customWidth="1"/>
    <col min="6" max="6" width="13.6640625" style="5" bestFit="1" customWidth="1"/>
    <col min="7" max="16384" width="9.109375" style="5"/>
  </cols>
  <sheetData>
    <row r="1" spans="1:8" ht="21" customHeight="1" x14ac:dyDescent="0.25">
      <c r="A1" s="113" t="s">
        <v>49</v>
      </c>
      <c r="B1" s="210"/>
      <c r="C1" s="174"/>
      <c r="D1" s="211"/>
      <c r="E1" s="655" t="s">
        <v>313</v>
      </c>
      <c r="F1" s="656"/>
    </row>
    <row r="2" spans="1:8" ht="32.1" customHeight="1" thickBot="1" x14ac:dyDescent="0.3">
      <c r="A2" s="212" t="s">
        <v>175</v>
      </c>
      <c r="B2" s="177" t="s">
        <v>52</v>
      </c>
      <c r="C2" s="213" t="s">
        <v>53</v>
      </c>
      <c r="D2" s="214" t="s">
        <v>54</v>
      </c>
      <c r="E2" s="215" t="s">
        <v>55</v>
      </c>
      <c r="F2" s="216" t="s">
        <v>56</v>
      </c>
    </row>
    <row r="3" spans="1:8" x14ac:dyDescent="0.25">
      <c r="A3" s="202"/>
      <c r="B3" s="237"/>
      <c r="C3" s="217"/>
      <c r="D3" s="201"/>
      <c r="E3" s="218"/>
      <c r="F3" s="219"/>
    </row>
    <row r="4" spans="1:8" ht="48" x14ac:dyDescent="0.25">
      <c r="A4" s="551" t="s">
        <v>333</v>
      </c>
      <c r="B4" s="495" t="s">
        <v>329</v>
      </c>
      <c r="C4" s="469"/>
      <c r="D4" s="475"/>
      <c r="E4" s="476"/>
      <c r="F4" s="523"/>
    </row>
    <row r="5" spans="1:8" x14ac:dyDescent="0.25">
      <c r="A5" s="552"/>
      <c r="B5" s="477"/>
      <c r="C5" s="469"/>
      <c r="D5" s="475"/>
      <c r="E5" s="476"/>
      <c r="F5" s="523"/>
    </row>
    <row r="6" spans="1:8" x14ac:dyDescent="0.25">
      <c r="A6" s="552" t="s">
        <v>334</v>
      </c>
      <c r="B6" s="473" t="s">
        <v>330</v>
      </c>
      <c r="C6" s="469"/>
      <c r="D6" s="2"/>
      <c r="E6" s="476"/>
      <c r="F6" s="523"/>
    </row>
    <row r="7" spans="1:8" x14ac:dyDescent="0.25">
      <c r="A7" s="552"/>
      <c r="B7" s="473"/>
      <c r="C7" s="469"/>
      <c r="D7" s="2"/>
      <c r="E7" s="476"/>
      <c r="F7" s="523"/>
    </row>
    <row r="8" spans="1:8" x14ac:dyDescent="0.25">
      <c r="A8" s="552"/>
      <c r="B8" s="473" t="s">
        <v>331</v>
      </c>
      <c r="C8" s="217"/>
      <c r="D8" s="2"/>
      <c r="E8" s="504"/>
      <c r="F8" s="553"/>
      <c r="H8" s="205"/>
    </row>
    <row r="9" spans="1:8" x14ac:dyDescent="0.25">
      <c r="A9" s="552"/>
      <c r="B9" s="473"/>
      <c r="C9" s="217"/>
      <c r="D9" s="2"/>
      <c r="E9" s="504"/>
      <c r="F9" s="553"/>
    </row>
    <row r="10" spans="1:8" ht="22.8" x14ac:dyDescent="0.25">
      <c r="A10" s="552"/>
      <c r="B10" s="473" t="s">
        <v>604</v>
      </c>
      <c r="C10" s="217" t="s">
        <v>92</v>
      </c>
      <c r="D10" s="583">
        <v>6000</v>
      </c>
      <c r="E10" s="69"/>
      <c r="F10" s="3"/>
    </row>
    <row r="11" spans="1:8" x14ac:dyDescent="0.25">
      <c r="A11" s="476"/>
      <c r="B11" s="473"/>
      <c r="C11" s="217"/>
      <c r="D11" s="2"/>
      <c r="E11" s="476"/>
      <c r="F11" s="475"/>
    </row>
    <row r="12" spans="1:8" x14ac:dyDescent="0.25">
      <c r="A12" s="476"/>
      <c r="B12" s="473"/>
      <c r="C12" s="217"/>
      <c r="D12" s="2"/>
      <c r="E12" s="476"/>
      <c r="F12" s="475"/>
    </row>
    <row r="13" spans="1:8" ht="22.8" x14ac:dyDescent="0.25">
      <c r="A13" s="552" t="s">
        <v>335</v>
      </c>
      <c r="B13" s="477" t="s">
        <v>605</v>
      </c>
      <c r="C13" s="217" t="s">
        <v>92</v>
      </c>
      <c r="D13" s="583">
        <f>D10*0.1</f>
        <v>600</v>
      </c>
      <c r="E13" s="69"/>
      <c r="F13" s="3"/>
    </row>
    <row r="14" spans="1:8" x14ac:dyDescent="0.25">
      <c r="A14" s="476"/>
      <c r="B14" s="473"/>
      <c r="C14" s="217"/>
      <c r="D14" s="2"/>
      <c r="E14" s="476"/>
      <c r="F14" s="475"/>
    </row>
    <row r="15" spans="1:8" x14ac:dyDescent="0.25">
      <c r="A15" s="476" t="s">
        <v>336</v>
      </c>
      <c r="B15" s="473" t="s">
        <v>332</v>
      </c>
      <c r="C15" s="217"/>
      <c r="D15" s="2"/>
      <c r="E15" s="476"/>
      <c r="F15" s="475"/>
    </row>
    <row r="16" spans="1:8" x14ac:dyDescent="0.25">
      <c r="A16" s="476"/>
      <c r="B16" s="473"/>
      <c r="C16" s="217"/>
      <c r="D16" s="2"/>
      <c r="E16" s="476"/>
      <c r="F16" s="475"/>
    </row>
    <row r="17" spans="1:6" x14ac:dyDescent="0.25">
      <c r="A17" s="476"/>
      <c r="B17" s="473" t="s">
        <v>606</v>
      </c>
      <c r="C17" s="217" t="s">
        <v>92</v>
      </c>
      <c r="D17" s="583">
        <v>1350</v>
      </c>
      <c r="E17" s="69"/>
      <c r="F17" s="3"/>
    </row>
    <row r="18" spans="1:6" x14ac:dyDescent="0.25">
      <c r="A18" s="186"/>
      <c r="B18" s="238"/>
      <c r="C18" s="217"/>
      <c r="D18" s="2"/>
      <c r="E18" s="505"/>
      <c r="F18" s="506"/>
    </row>
    <row r="19" spans="1:6" x14ac:dyDescent="0.25">
      <c r="A19" s="186"/>
      <c r="B19" s="237"/>
      <c r="C19" s="217"/>
      <c r="D19" s="2"/>
      <c r="E19" s="505"/>
      <c r="F19" s="506"/>
    </row>
    <row r="20" spans="1:6" ht="45.6" x14ac:dyDescent="0.25">
      <c r="A20" s="476" t="s">
        <v>624</v>
      </c>
      <c r="B20" s="473" t="s">
        <v>633</v>
      </c>
      <c r="C20" s="610" t="s">
        <v>92</v>
      </c>
      <c r="D20" s="583">
        <v>1800</v>
      </c>
      <c r="E20" s="69"/>
      <c r="F20" s="3"/>
    </row>
    <row r="21" spans="1:6" x14ac:dyDescent="0.25">
      <c r="A21" s="186"/>
      <c r="B21" s="545"/>
      <c r="C21" s="182"/>
      <c r="D21" s="543"/>
      <c r="E21" s="218"/>
      <c r="F21" s="219"/>
    </row>
    <row r="22" spans="1:6" x14ac:dyDescent="0.25">
      <c r="A22" s="146"/>
      <c r="B22" s="238"/>
      <c r="C22" s="182"/>
      <c r="D22" s="543"/>
      <c r="E22" s="218"/>
      <c r="F22" s="219"/>
    </row>
    <row r="23" spans="1:6" x14ac:dyDescent="0.25">
      <c r="A23" s="186"/>
      <c r="B23" s="238"/>
      <c r="C23" s="182"/>
      <c r="D23" s="543"/>
      <c r="E23" s="218"/>
      <c r="F23" s="219"/>
    </row>
    <row r="24" spans="1:6" x14ac:dyDescent="0.25">
      <c r="A24" s="186"/>
      <c r="B24" s="545"/>
      <c r="C24" s="182"/>
      <c r="D24" s="543"/>
      <c r="E24" s="218"/>
      <c r="F24" s="219"/>
    </row>
    <row r="25" spans="1:6" x14ac:dyDescent="0.25">
      <c r="A25" s="186"/>
      <c r="B25" s="545"/>
      <c r="C25" s="182"/>
      <c r="D25" s="543"/>
      <c r="E25" s="218"/>
      <c r="F25" s="219"/>
    </row>
    <row r="26" spans="1:6" x14ac:dyDescent="0.25">
      <c r="A26" s="186"/>
      <c r="B26" s="545"/>
      <c r="C26" s="182"/>
      <c r="D26" s="543"/>
      <c r="E26" s="218"/>
      <c r="F26" s="219"/>
    </row>
    <row r="27" spans="1:6" x14ac:dyDescent="0.25">
      <c r="A27" s="186"/>
      <c r="B27" s="545"/>
      <c r="C27" s="182"/>
      <c r="D27" s="543"/>
      <c r="E27" s="218"/>
      <c r="F27" s="219"/>
    </row>
    <row r="28" spans="1:6" x14ac:dyDescent="0.25">
      <c r="A28" s="186"/>
      <c r="B28" s="545"/>
      <c r="C28" s="182"/>
      <c r="D28" s="543"/>
      <c r="E28" s="218"/>
      <c r="F28" s="219"/>
    </row>
    <row r="29" spans="1:6" x14ac:dyDescent="0.25">
      <c r="A29" s="186"/>
      <c r="B29" s="545"/>
      <c r="C29" s="182"/>
      <c r="D29" s="543"/>
      <c r="E29" s="218"/>
      <c r="F29" s="219"/>
    </row>
    <row r="30" spans="1:6" x14ac:dyDescent="0.25">
      <c r="A30" s="186"/>
      <c r="B30" s="545"/>
      <c r="C30" s="182"/>
      <c r="D30" s="543"/>
      <c r="E30" s="218"/>
      <c r="F30" s="219"/>
    </row>
    <row r="31" spans="1:6" x14ac:dyDescent="0.25">
      <c r="A31" s="186"/>
      <c r="B31" s="545"/>
      <c r="C31" s="182"/>
      <c r="D31" s="543"/>
      <c r="E31" s="218"/>
      <c r="F31" s="219"/>
    </row>
    <row r="32" spans="1:6" x14ac:dyDescent="0.25">
      <c r="A32" s="186"/>
      <c r="B32" s="545"/>
      <c r="C32" s="182"/>
      <c r="D32" s="543"/>
      <c r="E32" s="218"/>
      <c r="F32" s="219"/>
    </row>
    <row r="33" spans="1:6" x14ac:dyDescent="0.25">
      <c r="A33" s="186"/>
      <c r="B33" s="545"/>
      <c r="C33" s="182"/>
      <c r="D33" s="543"/>
      <c r="E33" s="218"/>
      <c r="F33" s="219"/>
    </row>
    <row r="34" spans="1:6" x14ac:dyDescent="0.25">
      <c r="A34" s="186"/>
      <c r="B34" s="545"/>
      <c r="C34" s="182"/>
      <c r="D34" s="543"/>
      <c r="E34" s="220"/>
      <c r="F34" s="219"/>
    </row>
    <row r="35" spans="1:6" x14ac:dyDescent="0.25">
      <c r="A35" s="186"/>
      <c r="B35" s="545"/>
      <c r="C35" s="182"/>
      <c r="D35" s="543"/>
      <c r="E35" s="220"/>
      <c r="F35" s="219"/>
    </row>
    <row r="36" spans="1:6" x14ac:dyDescent="0.25">
      <c r="A36" s="186"/>
      <c r="B36" s="545"/>
      <c r="C36" s="182"/>
      <c r="D36" s="543"/>
      <c r="E36" s="220"/>
      <c r="F36" s="219"/>
    </row>
    <row r="37" spans="1:6" x14ac:dyDescent="0.25">
      <c r="A37" s="186"/>
      <c r="B37" s="545"/>
      <c r="C37" s="182"/>
      <c r="D37" s="543"/>
      <c r="E37" s="220"/>
      <c r="F37" s="219"/>
    </row>
    <row r="38" spans="1:6" x14ac:dyDescent="0.25">
      <c r="A38" s="186"/>
      <c r="B38" s="545"/>
      <c r="C38" s="182"/>
      <c r="D38" s="543"/>
      <c r="E38" s="220"/>
      <c r="F38" s="219"/>
    </row>
    <row r="39" spans="1:6" x14ac:dyDescent="0.25">
      <c r="A39" s="186"/>
      <c r="B39" s="545"/>
      <c r="C39" s="182"/>
      <c r="D39" s="543"/>
      <c r="E39" s="220"/>
      <c r="F39" s="219"/>
    </row>
    <row r="40" spans="1:6" x14ac:dyDescent="0.25">
      <c r="A40" s="186"/>
      <c r="B40" s="545"/>
      <c r="C40" s="182"/>
      <c r="D40" s="543"/>
      <c r="E40" s="220"/>
      <c r="F40" s="219"/>
    </row>
    <row r="41" spans="1:6" x14ac:dyDescent="0.25">
      <c r="A41" s="186"/>
      <c r="B41" s="545"/>
      <c r="C41" s="182"/>
      <c r="D41" s="543"/>
      <c r="E41" s="220"/>
      <c r="F41" s="219"/>
    </row>
    <row r="42" spans="1:6" x14ac:dyDescent="0.25">
      <c r="A42" s="186"/>
      <c r="B42" s="545"/>
      <c r="C42" s="182"/>
      <c r="D42" s="543"/>
      <c r="E42" s="220"/>
      <c r="F42" s="219"/>
    </row>
    <row r="43" spans="1:6" x14ac:dyDescent="0.25">
      <c r="A43" s="186"/>
      <c r="B43" s="545"/>
      <c r="C43" s="182"/>
      <c r="D43" s="543"/>
      <c r="E43" s="220"/>
      <c r="F43" s="219"/>
    </row>
    <row r="44" spans="1:6" ht="13.8" thickBot="1" x14ac:dyDescent="0.3">
      <c r="A44" s="223"/>
      <c r="B44" s="224"/>
      <c r="C44" s="225"/>
      <c r="D44" s="226"/>
      <c r="E44" s="227"/>
      <c r="F44" s="221"/>
    </row>
    <row r="45" spans="1:6" ht="13.8" thickBot="1" x14ac:dyDescent="0.3">
      <c r="A45" s="228" t="s">
        <v>543</v>
      </c>
      <c r="B45" s="229"/>
      <c r="C45" s="229"/>
      <c r="D45" s="229"/>
      <c r="E45" s="230"/>
      <c r="F45" s="231"/>
    </row>
  </sheetData>
  <mergeCells count="1">
    <mergeCell ref="E1:F1"/>
  </mergeCells>
  <pageMargins left="0.59055118110236227" right="0.31496062992125984" top="0.78740157480314965" bottom="0.78740157480314965" header="0.31496062992125984" footer="0.31496062992125984"/>
  <pageSetup paperSize="9" scale="96" firstPageNumber="16" orientation="portrait" r:id="rId1"/>
  <headerFooter alignWithMargins="0">
    <oddHeader>&amp;LCONSTRUCTION OF INTERNAL ROADS IN MONONONO (WARD 8)
&amp;R&amp;10MOSES KOTANE LOCAL MUNICIPALITY
BID NO: 002/MKLM/2021/2022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8"/>
  <sheetViews>
    <sheetView view="pageLayout" zoomScaleNormal="100" zoomScaleSheetLayoutView="100" workbookViewId="0">
      <selection activeCell="A2" sqref="A2:A27"/>
    </sheetView>
  </sheetViews>
  <sheetFormatPr defaultColWidth="9.109375" defaultRowHeight="13.2" x14ac:dyDescent="0.25"/>
  <cols>
    <col min="1" max="1" width="9.109375" style="260" customWidth="1"/>
    <col min="2" max="2" width="39.6640625" style="5" customWidth="1"/>
    <col min="3" max="3" width="7.6640625" style="79" bestFit="1" customWidth="1"/>
    <col min="4" max="4" width="9.88671875" style="205" customWidth="1"/>
    <col min="5" max="5" width="10.88671875" style="5" customWidth="1"/>
    <col min="6" max="6" width="15" style="5" customWidth="1"/>
    <col min="7" max="16384" width="9.109375" style="5"/>
  </cols>
  <sheetData>
    <row r="1" spans="1:8" ht="21" customHeight="1" x14ac:dyDescent="0.25">
      <c r="A1" s="60" t="s">
        <v>49</v>
      </c>
      <c r="B1" s="248"/>
      <c r="C1" s="249"/>
      <c r="D1" s="175"/>
      <c r="E1" s="653" t="s">
        <v>154</v>
      </c>
      <c r="F1" s="654"/>
    </row>
    <row r="2" spans="1:8" ht="32.1" customHeight="1" thickBot="1" x14ac:dyDescent="0.3">
      <c r="A2" s="176" t="s">
        <v>51</v>
      </c>
      <c r="B2" s="242" t="s">
        <v>52</v>
      </c>
      <c r="C2" s="250" t="s">
        <v>53</v>
      </c>
      <c r="D2" s="251" t="s">
        <v>54</v>
      </c>
      <c r="E2" s="243" t="s">
        <v>55</v>
      </c>
      <c r="F2" s="252" t="s">
        <v>56</v>
      </c>
    </row>
    <row r="3" spans="1:8" x14ac:dyDescent="0.25">
      <c r="A3" s="247">
        <v>3300</v>
      </c>
      <c r="B3" s="539" t="s">
        <v>155</v>
      </c>
      <c r="C3" s="254"/>
      <c r="D3" s="255"/>
      <c r="E3" s="188"/>
      <c r="F3" s="253"/>
    </row>
    <row r="4" spans="1:8" x14ac:dyDescent="0.25">
      <c r="A4" s="186"/>
      <c r="B4" s="539"/>
      <c r="C4" s="254"/>
      <c r="D4" s="255"/>
      <c r="E4" s="188"/>
      <c r="F4" s="253"/>
    </row>
    <row r="5" spans="1:8" ht="26.4" x14ac:dyDescent="0.25">
      <c r="A5" s="207" t="s">
        <v>213</v>
      </c>
      <c r="B5" s="261" t="s">
        <v>179</v>
      </c>
      <c r="C5" s="217"/>
      <c r="D5" s="201"/>
      <c r="E5" s="246"/>
      <c r="F5" s="500"/>
    </row>
    <row r="6" spans="1:8" x14ac:dyDescent="0.25">
      <c r="A6" s="186"/>
      <c r="B6" s="244"/>
      <c r="C6" s="217"/>
      <c r="D6" s="201"/>
      <c r="E6" s="246"/>
      <c r="F6" s="502"/>
    </row>
    <row r="7" spans="1:8" ht="26.4" x14ac:dyDescent="0.25">
      <c r="A7" s="186"/>
      <c r="B7" s="222" t="s">
        <v>212</v>
      </c>
      <c r="C7" s="217"/>
      <c r="D7" s="2"/>
      <c r="E7" s="246"/>
      <c r="F7" s="502"/>
    </row>
    <row r="8" spans="1:8" x14ac:dyDescent="0.25">
      <c r="A8" s="186"/>
      <c r="B8" s="544"/>
      <c r="C8" s="217"/>
      <c r="D8" s="2"/>
      <c r="E8" s="501"/>
      <c r="F8" s="502"/>
    </row>
    <row r="9" spans="1:8" ht="15.6" x14ac:dyDescent="0.25">
      <c r="A9" s="186"/>
      <c r="B9" s="544" t="s">
        <v>264</v>
      </c>
      <c r="C9" s="217" t="s">
        <v>203</v>
      </c>
      <c r="D9" s="2">
        <v>230</v>
      </c>
      <c r="E9" s="69"/>
      <c r="F9" s="3"/>
    </row>
    <row r="10" spans="1:8" x14ac:dyDescent="0.25">
      <c r="A10" s="186"/>
      <c r="B10" s="206"/>
      <c r="C10" s="217"/>
      <c r="D10" s="2"/>
      <c r="E10" s="501"/>
      <c r="F10" s="502"/>
    </row>
    <row r="11" spans="1:8" x14ac:dyDescent="0.25">
      <c r="A11" s="208" t="s">
        <v>214</v>
      </c>
      <c r="B11" s="233" t="s">
        <v>337</v>
      </c>
      <c r="C11" s="217"/>
      <c r="D11" s="2"/>
      <c r="E11" s="501"/>
      <c r="F11" s="502"/>
    </row>
    <row r="12" spans="1:8" x14ac:dyDescent="0.25">
      <c r="A12" s="200"/>
      <c r="B12" s="544"/>
      <c r="C12" s="217"/>
      <c r="D12" s="2"/>
      <c r="E12" s="501"/>
      <c r="F12" s="502"/>
    </row>
    <row r="13" spans="1:8" x14ac:dyDescent="0.25">
      <c r="A13" s="200"/>
      <c r="B13" s="468" t="s">
        <v>338</v>
      </c>
      <c r="C13" s="217" t="s">
        <v>92</v>
      </c>
      <c r="D13" s="583">
        <v>7000</v>
      </c>
      <c r="E13" s="69"/>
      <c r="F13" s="3"/>
      <c r="H13" s="205"/>
    </row>
    <row r="14" spans="1:8" x14ac:dyDescent="0.25">
      <c r="A14" s="200"/>
      <c r="B14" s="480"/>
      <c r="C14" s="217"/>
      <c r="D14" s="2"/>
      <c r="E14" s="501"/>
      <c r="F14" s="502"/>
    </row>
    <row r="15" spans="1:8" ht="26.4" x14ac:dyDescent="0.25">
      <c r="A15" s="207" t="s">
        <v>344</v>
      </c>
      <c r="B15" s="236" t="s">
        <v>339</v>
      </c>
      <c r="C15" s="217"/>
      <c r="D15" s="2"/>
      <c r="E15" s="246"/>
      <c r="F15" s="502"/>
    </row>
    <row r="16" spans="1:8" x14ac:dyDescent="0.25">
      <c r="A16" s="207"/>
      <c r="B16" s="473"/>
      <c r="C16" s="217"/>
      <c r="D16" s="2"/>
      <c r="E16" s="503"/>
      <c r="F16" s="587"/>
    </row>
    <row r="17" spans="1:6" ht="22.8" x14ac:dyDescent="0.25">
      <c r="A17" s="207"/>
      <c r="B17" s="477" t="s">
        <v>525</v>
      </c>
      <c r="C17" s="217" t="s">
        <v>92</v>
      </c>
      <c r="D17" s="583">
        <v>2250</v>
      </c>
      <c r="E17" s="69"/>
      <c r="F17" s="3"/>
    </row>
    <row r="18" spans="1:6" x14ac:dyDescent="0.25">
      <c r="A18" s="207"/>
      <c r="B18" s="473"/>
      <c r="C18" s="217"/>
      <c r="D18" s="2"/>
      <c r="E18" s="503"/>
      <c r="F18" s="587"/>
    </row>
    <row r="19" spans="1:6" ht="26.4" x14ac:dyDescent="0.25">
      <c r="A19" s="207" t="s">
        <v>345</v>
      </c>
      <c r="B19" s="236" t="s">
        <v>340</v>
      </c>
      <c r="C19" s="217"/>
      <c r="D19" s="2"/>
      <c r="E19" s="478"/>
      <c r="F19" s="561"/>
    </row>
    <row r="20" spans="1:6" x14ac:dyDescent="0.25">
      <c r="A20" s="207"/>
      <c r="B20" s="473"/>
      <c r="C20" s="217"/>
      <c r="D20" s="2"/>
      <c r="E20" s="503"/>
      <c r="F20" s="587"/>
    </row>
    <row r="21" spans="1:6" x14ac:dyDescent="0.25">
      <c r="A21" s="207" t="s">
        <v>267</v>
      </c>
      <c r="B21" s="473" t="s">
        <v>341</v>
      </c>
      <c r="C21" s="217" t="s">
        <v>93</v>
      </c>
      <c r="D21" s="2">
        <v>2150</v>
      </c>
      <c r="E21" s="69"/>
      <c r="F21" s="3"/>
    </row>
    <row r="22" spans="1:6" x14ac:dyDescent="0.25">
      <c r="A22" s="207"/>
      <c r="B22" s="473"/>
      <c r="C22" s="217"/>
      <c r="D22" s="2"/>
      <c r="E22" s="503"/>
      <c r="F22" s="587"/>
    </row>
    <row r="23" spans="1:6" x14ac:dyDescent="0.25">
      <c r="A23" s="207" t="s">
        <v>267</v>
      </c>
      <c r="B23" s="473" t="s">
        <v>342</v>
      </c>
      <c r="C23" s="217" t="s">
        <v>93</v>
      </c>
      <c r="D23" s="2">
        <f>D21</f>
        <v>2150</v>
      </c>
      <c r="E23" s="69"/>
      <c r="F23" s="3"/>
    </row>
    <row r="24" spans="1:6" x14ac:dyDescent="0.25">
      <c r="A24" s="207"/>
      <c r="B24" s="473"/>
      <c r="C24" s="217"/>
      <c r="D24" s="2"/>
      <c r="E24" s="503"/>
      <c r="F24" s="587"/>
    </row>
    <row r="25" spans="1:6" x14ac:dyDescent="0.25">
      <c r="A25" s="207" t="s">
        <v>267</v>
      </c>
      <c r="B25" s="473" t="s">
        <v>343</v>
      </c>
      <c r="C25" s="217" t="s">
        <v>93</v>
      </c>
      <c r="D25" s="2">
        <v>220</v>
      </c>
      <c r="E25" s="69"/>
      <c r="F25" s="3"/>
    </row>
    <row r="26" spans="1:6" x14ac:dyDescent="0.25">
      <c r="A26" s="207"/>
      <c r="B26" s="473"/>
      <c r="C26" s="217"/>
      <c r="D26" s="2"/>
      <c r="E26" s="501"/>
      <c r="F26" s="590"/>
    </row>
    <row r="27" spans="1:6" x14ac:dyDescent="0.25">
      <c r="A27" s="207"/>
      <c r="B27" s="473"/>
      <c r="C27" s="217"/>
      <c r="D27" s="2"/>
      <c r="E27" s="501"/>
      <c r="F27" s="590"/>
    </row>
    <row r="28" spans="1:6" x14ac:dyDescent="0.25">
      <c r="A28" s="207"/>
      <c r="B28" s="473"/>
      <c r="C28" s="217"/>
      <c r="D28" s="2"/>
      <c r="E28" s="501"/>
      <c r="F28" s="590"/>
    </row>
    <row r="29" spans="1:6" x14ac:dyDescent="0.25">
      <c r="A29" s="207"/>
      <c r="B29" s="473"/>
      <c r="C29" s="217"/>
      <c r="D29" s="2"/>
      <c r="E29" s="501"/>
      <c r="F29" s="590"/>
    </row>
    <row r="30" spans="1:6" x14ac:dyDescent="0.25">
      <c r="A30" s="207"/>
      <c r="B30" s="473"/>
      <c r="C30" s="217"/>
      <c r="D30" s="2"/>
      <c r="E30" s="501"/>
      <c r="F30" s="590"/>
    </row>
    <row r="31" spans="1:6" x14ac:dyDescent="0.25">
      <c r="A31" s="207"/>
      <c r="B31" s="473"/>
      <c r="C31" s="217"/>
      <c r="D31" s="2"/>
      <c r="E31" s="501"/>
      <c r="F31" s="590"/>
    </row>
    <row r="32" spans="1:6" x14ac:dyDescent="0.25">
      <c r="A32" s="207"/>
      <c r="B32" s="473"/>
      <c r="C32" s="217"/>
      <c r="D32" s="2"/>
      <c r="E32" s="501"/>
      <c r="F32" s="590"/>
    </row>
    <row r="33" spans="1:6" x14ac:dyDescent="0.25">
      <c r="A33" s="207"/>
      <c r="B33" s="473"/>
      <c r="C33" s="217"/>
      <c r="D33" s="2"/>
      <c r="E33" s="501"/>
      <c r="F33" s="590"/>
    </row>
    <row r="34" spans="1:6" x14ac:dyDescent="0.25">
      <c r="A34" s="207"/>
      <c r="B34" s="473"/>
      <c r="C34" s="217"/>
      <c r="D34" s="2"/>
      <c r="E34" s="501"/>
      <c r="F34" s="590"/>
    </row>
    <row r="35" spans="1:6" x14ac:dyDescent="0.25">
      <c r="A35" s="207"/>
      <c r="B35" s="473"/>
      <c r="C35" s="217"/>
      <c r="D35" s="2"/>
      <c r="E35" s="501"/>
      <c r="F35" s="590"/>
    </row>
    <row r="36" spans="1:6" x14ac:dyDescent="0.25">
      <c r="A36" s="207"/>
      <c r="B36" s="473"/>
      <c r="C36" s="217"/>
      <c r="D36" s="2"/>
      <c r="E36" s="501"/>
      <c r="F36" s="590"/>
    </row>
    <row r="37" spans="1:6" x14ac:dyDescent="0.25">
      <c r="A37" s="207"/>
      <c r="B37" s="473"/>
      <c r="C37" s="217"/>
      <c r="D37" s="2"/>
      <c r="E37" s="501"/>
      <c r="F37" s="590"/>
    </row>
    <row r="38" spans="1:6" x14ac:dyDescent="0.25">
      <c r="A38" s="207"/>
      <c r="B38" s="473"/>
      <c r="C38" s="217"/>
      <c r="D38" s="2"/>
      <c r="E38" s="501"/>
      <c r="F38" s="590"/>
    </row>
    <row r="39" spans="1:6" x14ac:dyDescent="0.25">
      <c r="A39" s="207"/>
      <c r="B39" s="473"/>
      <c r="C39" s="217"/>
      <c r="D39" s="2"/>
      <c r="E39" s="501"/>
      <c r="F39" s="590"/>
    </row>
    <row r="40" spans="1:6" x14ac:dyDescent="0.25">
      <c r="A40" s="207"/>
      <c r="B40" s="473"/>
      <c r="C40" s="217"/>
      <c r="D40" s="2"/>
      <c r="E40" s="501"/>
      <c r="F40" s="590"/>
    </row>
    <row r="41" spans="1:6" x14ac:dyDescent="0.25">
      <c r="A41" s="207"/>
      <c r="B41" s="473"/>
      <c r="C41" s="217"/>
      <c r="D41" s="2"/>
      <c r="E41" s="501"/>
      <c r="F41" s="590"/>
    </row>
    <row r="42" spans="1:6" x14ac:dyDescent="0.25">
      <c r="A42" s="207"/>
      <c r="B42" s="473"/>
      <c r="C42" s="217"/>
      <c r="D42" s="2"/>
      <c r="E42" s="501"/>
      <c r="F42" s="590"/>
    </row>
    <row r="43" spans="1:6" x14ac:dyDescent="0.25">
      <c r="A43" s="207"/>
      <c r="B43" s="473"/>
      <c r="C43" s="217"/>
      <c r="D43" s="2"/>
      <c r="E43" s="501"/>
      <c r="F43" s="590"/>
    </row>
    <row r="44" spans="1:6" x14ac:dyDescent="0.25">
      <c r="A44" s="207"/>
      <c r="B44" s="473"/>
      <c r="C44" s="217"/>
      <c r="D44" s="2"/>
      <c r="E44" s="503"/>
      <c r="F44" s="587"/>
    </row>
    <row r="45" spans="1:6" x14ac:dyDescent="0.25">
      <c r="A45" s="207"/>
      <c r="B45" s="236"/>
      <c r="C45" s="217"/>
      <c r="D45" s="2"/>
      <c r="E45" s="503"/>
      <c r="F45" s="587"/>
    </row>
    <row r="46" spans="1:6" x14ac:dyDescent="0.25">
      <c r="A46" s="476"/>
      <c r="B46" s="473"/>
      <c r="C46" s="217"/>
      <c r="D46" s="2"/>
      <c r="E46" s="476"/>
      <c r="F46" s="475"/>
    </row>
    <row r="47" spans="1:6" ht="13.8" thickBot="1" x14ac:dyDescent="0.3">
      <c r="A47" s="476"/>
      <c r="B47" s="482"/>
      <c r="C47" s="217"/>
      <c r="D47" s="2"/>
      <c r="E47" s="588"/>
      <c r="F47" s="589"/>
    </row>
    <row r="48" spans="1:6" ht="13.8" thickBot="1" x14ac:dyDescent="0.3">
      <c r="A48" s="257" t="s">
        <v>156</v>
      </c>
      <c r="B48" s="258"/>
      <c r="C48" s="258"/>
      <c r="D48" s="258"/>
      <c r="E48" s="259"/>
      <c r="F48" s="400"/>
    </row>
  </sheetData>
  <mergeCells count="1">
    <mergeCell ref="E1:F1"/>
  </mergeCells>
  <phoneticPr fontId="6" type="noConversion"/>
  <pageMargins left="0.59055118110236227" right="0.31496062992125984" top="0.78740157480314965" bottom="0.78740157480314965" header="0.31496062992125984" footer="0.31496062992125984"/>
  <pageSetup paperSize="9" scale="96" firstPageNumber="19" orientation="portrait" r:id="rId1"/>
  <headerFooter alignWithMargins="0">
    <oddHeader>&amp;LCONSTRUCTION OF INTERNAL ROADS IN MONONONO (WARD 8)
&amp;R&amp;10MOSES KOTANE LOCAL MUNICIPALITY
BID NO: 002/MKLM/2021/2022</oddHeader>
  </headerFooter>
  <colBreaks count="1" manualBreakCount="1">
    <brk id="6" max="18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7"/>
  <sheetViews>
    <sheetView view="pageLayout" zoomScaleNormal="100" zoomScaleSheetLayoutView="100" workbookViewId="0">
      <selection activeCell="A2" sqref="A2:A27"/>
    </sheetView>
  </sheetViews>
  <sheetFormatPr defaultColWidth="9.109375" defaultRowHeight="13.2" x14ac:dyDescent="0.25"/>
  <cols>
    <col min="1" max="1" width="9.33203125" style="264" customWidth="1"/>
    <col min="2" max="2" width="40.44140625" style="264" customWidth="1"/>
    <col min="3" max="3" width="9" style="270" bestFit="1" customWidth="1"/>
    <col min="4" max="4" width="9.88671875" style="264" customWidth="1"/>
    <col min="5" max="5" width="10.88671875" style="271" customWidth="1"/>
    <col min="6" max="6" width="15" style="271" customWidth="1"/>
    <col min="7" max="7" width="21.33203125" style="264" customWidth="1"/>
    <col min="8" max="16384" width="9.109375" style="264"/>
  </cols>
  <sheetData>
    <row r="1" spans="1:6" s="262" customFormat="1" ht="21" customHeight="1" x14ac:dyDescent="0.3">
      <c r="A1" s="659" t="s">
        <v>49</v>
      </c>
      <c r="B1" s="660"/>
      <c r="C1" s="660"/>
      <c r="D1" s="660"/>
      <c r="E1" s="657" t="s">
        <v>111</v>
      </c>
      <c r="F1" s="658"/>
    </row>
    <row r="2" spans="1:6" ht="32.1" customHeight="1" thickBot="1" x14ac:dyDescent="0.3">
      <c r="A2" s="84" t="s">
        <v>51</v>
      </c>
      <c r="B2" s="65" t="s">
        <v>52</v>
      </c>
      <c r="C2" s="65" t="s">
        <v>53</v>
      </c>
      <c r="D2" s="263" t="s">
        <v>54</v>
      </c>
      <c r="E2" s="67" t="s">
        <v>55</v>
      </c>
      <c r="F2" s="68" t="s">
        <v>56</v>
      </c>
    </row>
    <row r="3" spans="1:6" x14ac:dyDescent="0.25">
      <c r="A3" s="90"/>
      <c r="B3" s="466"/>
      <c r="C3" s="2"/>
      <c r="D3" s="122"/>
      <c r="E3" s="70"/>
      <c r="F3" s="4"/>
    </row>
    <row r="4" spans="1:6" x14ac:dyDescent="0.25">
      <c r="A4" s="149" t="s">
        <v>112</v>
      </c>
      <c r="B4" s="121" t="s">
        <v>113</v>
      </c>
      <c r="C4" s="2"/>
      <c r="D4" s="122"/>
      <c r="E4" s="70"/>
      <c r="F4" s="4"/>
    </row>
    <row r="5" spans="1:6" x14ac:dyDescent="0.25">
      <c r="A5" s="146"/>
      <c r="B5" s="466"/>
      <c r="C5" s="2"/>
      <c r="D5" s="122"/>
      <c r="E5" s="70"/>
      <c r="F5" s="4"/>
    </row>
    <row r="6" spans="1:6" ht="39.6" x14ac:dyDescent="0.25">
      <c r="A6" s="149" t="s">
        <v>216</v>
      </c>
      <c r="B6" s="121" t="s">
        <v>215</v>
      </c>
      <c r="C6" s="2"/>
      <c r="D6" s="265"/>
      <c r="E6" s="70"/>
      <c r="F6" s="4"/>
    </row>
    <row r="7" spans="1:6" x14ac:dyDescent="0.25">
      <c r="A7" s="149"/>
      <c r="B7" s="121"/>
      <c r="C7" s="2"/>
      <c r="D7" s="265"/>
      <c r="E7" s="70"/>
      <c r="F7" s="4"/>
    </row>
    <row r="8" spans="1:6" x14ac:dyDescent="0.25">
      <c r="A8" s="149"/>
      <c r="B8" s="483" t="s">
        <v>531</v>
      </c>
      <c r="C8" s="2"/>
      <c r="D8" s="265"/>
      <c r="E8" s="476"/>
      <c r="F8" s="523"/>
    </row>
    <row r="9" spans="1:6" x14ac:dyDescent="0.25">
      <c r="A9" s="149"/>
      <c r="B9" s="469"/>
      <c r="C9" s="2"/>
      <c r="D9" s="265"/>
      <c r="E9" s="476"/>
      <c r="F9" s="523"/>
    </row>
    <row r="10" spans="1:6" ht="22.8" x14ac:dyDescent="0.25">
      <c r="A10" s="149"/>
      <c r="B10" s="468" t="s">
        <v>655</v>
      </c>
      <c r="C10" s="2" t="s">
        <v>92</v>
      </c>
      <c r="D10" s="265">
        <v>2300</v>
      </c>
      <c r="E10" s="69"/>
      <c r="F10" s="3"/>
    </row>
    <row r="11" spans="1:6" x14ac:dyDescent="0.25">
      <c r="A11" s="149"/>
      <c r="B11" s="469"/>
      <c r="C11" s="2"/>
      <c r="D11" s="265"/>
      <c r="E11" s="476"/>
      <c r="F11" s="523"/>
    </row>
    <row r="12" spans="1:6" ht="22.8" x14ac:dyDescent="0.25">
      <c r="A12" s="149"/>
      <c r="B12" s="468" t="s">
        <v>656</v>
      </c>
      <c r="C12" s="2" t="s">
        <v>92</v>
      </c>
      <c r="D12" s="265">
        <v>2300</v>
      </c>
      <c r="E12" s="69"/>
      <c r="F12" s="3"/>
    </row>
    <row r="13" spans="1:6" x14ac:dyDescent="0.25">
      <c r="A13" s="149"/>
      <c r="B13" s="469"/>
      <c r="C13" s="2"/>
      <c r="D13" s="265"/>
      <c r="E13" s="476"/>
      <c r="F13" s="523"/>
    </row>
    <row r="14" spans="1:6" ht="24" x14ac:dyDescent="0.25">
      <c r="A14" s="476"/>
      <c r="B14" s="483" t="s">
        <v>528</v>
      </c>
      <c r="C14" s="2"/>
      <c r="D14" s="265"/>
      <c r="E14" s="476"/>
      <c r="F14" s="523"/>
    </row>
    <row r="15" spans="1:6" x14ac:dyDescent="0.25">
      <c r="A15" s="476"/>
      <c r="B15" s="469"/>
      <c r="C15" s="2"/>
      <c r="D15" s="265"/>
      <c r="E15" s="476"/>
      <c r="F15" s="523"/>
    </row>
    <row r="16" spans="1:6" x14ac:dyDescent="0.25">
      <c r="A16" s="476"/>
      <c r="B16" s="468" t="s">
        <v>529</v>
      </c>
      <c r="C16" s="2"/>
      <c r="D16" s="265"/>
      <c r="E16" s="476"/>
      <c r="F16" s="523"/>
    </row>
    <row r="17" spans="1:7" x14ac:dyDescent="0.25">
      <c r="A17" s="476"/>
      <c r="B17" s="469"/>
      <c r="C17" s="2"/>
      <c r="D17" s="265"/>
      <c r="E17" s="476"/>
      <c r="F17" s="523"/>
    </row>
    <row r="18" spans="1:7" ht="22.8" x14ac:dyDescent="0.25">
      <c r="A18" s="207"/>
      <c r="B18" s="468" t="s">
        <v>530</v>
      </c>
      <c r="C18" s="2" t="s">
        <v>92</v>
      </c>
      <c r="D18" s="265">
        <v>2300</v>
      </c>
      <c r="E18" s="69"/>
      <c r="F18" s="3"/>
    </row>
    <row r="19" spans="1:7" x14ac:dyDescent="0.25">
      <c r="A19" s="207"/>
      <c r="B19" s="469"/>
      <c r="C19" s="469"/>
      <c r="D19" s="485"/>
      <c r="E19" s="476"/>
      <c r="F19" s="523"/>
    </row>
    <row r="20" spans="1:7" ht="22.8" x14ac:dyDescent="0.25">
      <c r="A20" s="207" t="s">
        <v>626</v>
      </c>
      <c r="B20" s="469" t="s">
        <v>546</v>
      </c>
      <c r="C20" s="469"/>
      <c r="D20" s="485"/>
      <c r="E20" s="476"/>
      <c r="F20" s="523"/>
      <c r="G20" s="464"/>
    </row>
    <row r="21" spans="1:7" x14ac:dyDescent="0.25">
      <c r="A21" s="207"/>
      <c r="B21" s="469"/>
      <c r="C21" s="469"/>
      <c r="D21" s="485"/>
      <c r="E21" s="476"/>
      <c r="F21" s="523"/>
    </row>
    <row r="22" spans="1:7" x14ac:dyDescent="0.25">
      <c r="A22" s="207"/>
      <c r="B22" s="469" t="s">
        <v>547</v>
      </c>
      <c r="C22" s="2" t="s">
        <v>92</v>
      </c>
      <c r="D22" s="265">
        <f>Worksheet!J31</f>
        <v>79.933999999999997</v>
      </c>
      <c r="E22" s="69"/>
      <c r="F22" s="3"/>
    </row>
    <row r="23" spans="1:7" x14ac:dyDescent="0.25">
      <c r="A23" s="207"/>
      <c r="B23" s="469"/>
      <c r="C23" s="469"/>
      <c r="D23" s="485"/>
      <c r="E23" s="476"/>
      <c r="F23" s="523"/>
    </row>
    <row r="24" spans="1:7" ht="22.8" x14ac:dyDescent="0.25">
      <c r="A24" s="207" t="s">
        <v>625</v>
      </c>
      <c r="B24" s="469" t="s">
        <v>549</v>
      </c>
      <c r="C24" s="469"/>
      <c r="D24" s="485"/>
      <c r="E24" s="476"/>
      <c r="F24" s="523"/>
    </row>
    <row r="25" spans="1:7" x14ac:dyDescent="0.25">
      <c r="A25" s="476"/>
      <c r="B25" s="469"/>
      <c r="C25" s="469"/>
      <c r="D25" s="485"/>
      <c r="E25" s="476"/>
      <c r="F25" s="523"/>
    </row>
    <row r="26" spans="1:7" ht="34.200000000000003" x14ac:dyDescent="0.25">
      <c r="A26" s="476"/>
      <c r="B26" s="469" t="s">
        <v>550</v>
      </c>
      <c r="C26" s="2" t="s">
        <v>92</v>
      </c>
      <c r="D26" s="265">
        <f>Worksheet!J28</f>
        <v>153.5625</v>
      </c>
      <c r="E26" s="69"/>
      <c r="F26" s="3"/>
    </row>
    <row r="27" spans="1:7" x14ac:dyDescent="0.25">
      <c r="A27" s="476"/>
      <c r="B27" s="469"/>
      <c r="C27" s="469"/>
      <c r="D27" s="485"/>
      <c r="E27" s="476"/>
      <c r="F27" s="523"/>
    </row>
    <row r="28" spans="1:7" x14ac:dyDescent="0.25">
      <c r="A28" s="146"/>
      <c r="B28" s="466"/>
      <c r="C28" s="2"/>
      <c r="D28" s="484"/>
      <c r="E28" s="70"/>
      <c r="F28" s="4"/>
    </row>
    <row r="29" spans="1:7" x14ac:dyDescent="0.25">
      <c r="A29" s="207" t="s">
        <v>351</v>
      </c>
      <c r="B29" s="468" t="s">
        <v>346</v>
      </c>
      <c r="C29" s="2" t="s">
        <v>347</v>
      </c>
      <c r="D29" s="265">
        <v>50</v>
      </c>
      <c r="E29" s="69"/>
      <c r="F29" s="3"/>
    </row>
    <row r="30" spans="1:7" x14ac:dyDescent="0.25">
      <c r="A30" s="476"/>
      <c r="B30" s="469"/>
      <c r="C30" s="2"/>
      <c r="D30" s="265"/>
      <c r="E30" s="476"/>
      <c r="F30" s="523"/>
    </row>
    <row r="31" spans="1:7" ht="22.8" x14ac:dyDescent="0.25">
      <c r="A31" s="207" t="s">
        <v>308</v>
      </c>
      <c r="B31" s="469" t="s">
        <v>348</v>
      </c>
      <c r="C31" s="2"/>
      <c r="D31" s="265"/>
      <c r="E31" s="476"/>
      <c r="F31" s="523"/>
    </row>
    <row r="32" spans="1:7" x14ac:dyDescent="0.25">
      <c r="A32" s="476"/>
      <c r="B32" s="469"/>
      <c r="C32" s="2"/>
      <c r="D32" s="265"/>
      <c r="E32" s="476"/>
      <c r="F32" s="523"/>
    </row>
    <row r="33" spans="1:6" ht="22.8" x14ac:dyDescent="0.25">
      <c r="A33" s="476"/>
      <c r="B33" s="469" t="s">
        <v>349</v>
      </c>
      <c r="C33" s="2" t="s">
        <v>12</v>
      </c>
      <c r="D33" s="613">
        <v>1</v>
      </c>
      <c r="E33" s="285">
        <v>30000</v>
      </c>
      <c r="F33" s="286">
        <f>D33*E33</f>
        <v>30000</v>
      </c>
    </row>
    <row r="34" spans="1:6" x14ac:dyDescent="0.25">
      <c r="A34" s="476"/>
      <c r="B34" s="469"/>
      <c r="C34" s="2"/>
      <c r="D34" s="613"/>
      <c r="E34" s="476"/>
      <c r="F34" s="475"/>
    </row>
    <row r="35" spans="1:6" ht="22.8" x14ac:dyDescent="0.25">
      <c r="A35" s="476"/>
      <c r="B35" s="468" t="s">
        <v>350</v>
      </c>
      <c r="C35" s="2" t="s">
        <v>99</v>
      </c>
      <c r="D35" s="614">
        <f>F33</f>
        <v>30000</v>
      </c>
      <c r="E35" s="615" t="s">
        <v>99</v>
      </c>
      <c r="F35" s="3"/>
    </row>
    <row r="36" spans="1:6" ht="13.8" thickBot="1" x14ac:dyDescent="0.3">
      <c r="A36" s="90"/>
      <c r="B36" s="466"/>
      <c r="C36" s="2"/>
      <c r="D36" s="122"/>
      <c r="E36" s="267"/>
      <c r="F36" s="268"/>
    </row>
    <row r="37" spans="1:6" ht="13.8" thickBot="1" x14ac:dyDescent="0.3">
      <c r="A37" s="661" t="s">
        <v>114</v>
      </c>
      <c r="B37" s="662"/>
      <c r="C37" s="662"/>
      <c r="D37" s="662"/>
      <c r="E37" s="662"/>
      <c r="F37" s="269"/>
    </row>
  </sheetData>
  <mergeCells count="3">
    <mergeCell ref="E1:F1"/>
    <mergeCell ref="A1:D1"/>
    <mergeCell ref="A37:E37"/>
  </mergeCells>
  <phoneticPr fontId="6" type="noConversion"/>
  <pageMargins left="0.59055118110236227" right="0.31496062992125984" top="0.78740157480314965" bottom="0.78740157480314965" header="0.31496062992125984" footer="0.31496062992125984"/>
  <pageSetup paperSize="9" scale="96" firstPageNumber="23" orientation="portrait" r:id="rId1"/>
  <headerFooter alignWithMargins="0">
    <oddHeader>&amp;LCONSTRUCTION OF INTERNAL ROADS IN MONONONO (WARD 8)
&amp;R&amp;10MOSES KOTANE LOCAL MUNICIPALITY
BID NO: 002/MKLM/2021/2022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6"/>
  <sheetViews>
    <sheetView view="pageLayout" zoomScaleNormal="100" zoomScaleSheetLayoutView="100" workbookViewId="0">
      <selection activeCell="A2" sqref="A2:A27"/>
    </sheetView>
  </sheetViews>
  <sheetFormatPr defaultColWidth="9.109375" defaultRowHeight="13.2" x14ac:dyDescent="0.25"/>
  <cols>
    <col min="1" max="1" width="9.44140625" style="77" customWidth="1"/>
    <col min="2" max="2" width="39.109375" style="5" customWidth="1"/>
    <col min="3" max="3" width="9.5546875" style="34" bestFit="1" customWidth="1"/>
    <col min="4" max="4" width="8" style="34" customWidth="1"/>
    <col min="5" max="5" width="10.88671875" style="79" customWidth="1"/>
    <col min="6" max="6" width="15" style="79" customWidth="1"/>
    <col min="7" max="16384" width="9.109375" style="5"/>
  </cols>
  <sheetData>
    <row r="1" spans="1:6" ht="21" customHeight="1" x14ac:dyDescent="0.25">
      <c r="A1" s="60" t="s">
        <v>49</v>
      </c>
      <c r="B1" s="61"/>
      <c r="C1" s="62"/>
      <c r="D1" s="62"/>
      <c r="E1" s="645" t="s">
        <v>48</v>
      </c>
      <c r="F1" s="646"/>
    </row>
    <row r="2" spans="1:6" ht="13.8" thickBot="1" x14ac:dyDescent="0.3">
      <c r="A2" s="64" t="s">
        <v>51</v>
      </c>
      <c r="B2" s="65" t="s">
        <v>52</v>
      </c>
      <c r="C2" s="65" t="s">
        <v>53</v>
      </c>
      <c r="D2" s="263" t="s">
        <v>54</v>
      </c>
      <c r="E2" s="280" t="s">
        <v>55</v>
      </c>
      <c r="F2" s="281" t="s">
        <v>56</v>
      </c>
    </row>
    <row r="3" spans="1:6" x14ac:dyDescent="0.25">
      <c r="A3" s="90"/>
      <c r="B3" s="466"/>
      <c r="C3" s="92"/>
      <c r="D3" s="282"/>
      <c r="E3" s="283"/>
      <c r="F3" s="284"/>
    </row>
    <row r="4" spans="1:6" x14ac:dyDescent="0.25">
      <c r="A4" s="146" t="s">
        <v>157</v>
      </c>
      <c r="B4" s="121" t="s">
        <v>158</v>
      </c>
      <c r="C4" s="92"/>
      <c r="D4" s="282"/>
      <c r="E4" s="283"/>
      <c r="F4" s="284"/>
    </row>
    <row r="5" spans="1:6" x14ac:dyDescent="0.25">
      <c r="A5" s="146"/>
      <c r="B5" s="466"/>
      <c r="C5" s="92"/>
      <c r="D5" s="282"/>
      <c r="E5" s="283"/>
      <c r="F5" s="284"/>
    </row>
    <row r="6" spans="1:6" ht="26.4" x14ac:dyDescent="0.25">
      <c r="A6" s="146" t="s">
        <v>159</v>
      </c>
      <c r="B6" s="121" t="s">
        <v>160</v>
      </c>
      <c r="C6" s="92"/>
      <c r="D6" s="282"/>
      <c r="E6" s="283"/>
      <c r="F6" s="284"/>
    </row>
    <row r="7" spans="1:6" x14ac:dyDescent="0.25">
      <c r="A7" s="146"/>
      <c r="B7" s="466"/>
      <c r="C7" s="92"/>
      <c r="D7" s="282"/>
      <c r="E7" s="283"/>
      <c r="F7" s="284"/>
    </row>
    <row r="8" spans="1:6" ht="26.4" x14ac:dyDescent="0.25">
      <c r="A8" s="146"/>
      <c r="B8" s="466" t="s">
        <v>532</v>
      </c>
      <c r="C8" s="2" t="s">
        <v>92</v>
      </c>
      <c r="D8" s="265">
        <f>'3400'!D18</f>
        <v>2300</v>
      </c>
      <c r="E8" s="69"/>
      <c r="F8" s="3"/>
    </row>
    <row r="9" spans="1:6" x14ac:dyDescent="0.25">
      <c r="A9" s="146"/>
      <c r="B9" s="466"/>
      <c r="C9" s="2"/>
      <c r="D9" s="265"/>
      <c r="E9" s="287"/>
      <c r="F9" s="288"/>
    </row>
    <row r="10" spans="1:6" x14ac:dyDescent="0.25">
      <c r="A10" s="146" t="s">
        <v>627</v>
      </c>
      <c r="B10" s="121" t="s">
        <v>161</v>
      </c>
      <c r="C10" s="2"/>
      <c r="D10" s="122"/>
      <c r="E10" s="287"/>
      <c r="F10" s="288"/>
    </row>
    <row r="11" spans="1:6" x14ac:dyDescent="0.25">
      <c r="A11" s="146"/>
      <c r="B11" s="121"/>
      <c r="C11" s="2"/>
      <c r="D11" s="122"/>
      <c r="E11" s="287"/>
      <c r="F11" s="288"/>
    </row>
    <row r="12" spans="1:6" ht="26.4" x14ac:dyDescent="0.25">
      <c r="A12" s="146"/>
      <c r="B12" s="466" t="s">
        <v>352</v>
      </c>
      <c r="C12" s="2" t="s">
        <v>116</v>
      </c>
      <c r="D12" s="381">
        <v>160</v>
      </c>
      <c r="E12" s="69"/>
      <c r="F12" s="3"/>
    </row>
    <row r="13" spans="1:6" x14ac:dyDescent="0.25">
      <c r="A13" s="445"/>
      <c r="B13" s="290"/>
      <c r="C13" s="266"/>
      <c r="D13" s="291"/>
      <c r="E13" s="292"/>
      <c r="F13" s="288"/>
    </row>
    <row r="14" spans="1:6" x14ac:dyDescent="0.25">
      <c r="A14" s="146"/>
      <c r="B14" s="466"/>
      <c r="C14" s="92"/>
      <c r="D14" s="282"/>
      <c r="E14" s="283"/>
      <c r="F14" s="288"/>
    </row>
    <row r="15" spans="1:6" x14ac:dyDescent="0.25">
      <c r="A15" s="608" t="s">
        <v>356</v>
      </c>
      <c r="B15" s="468" t="s">
        <v>353</v>
      </c>
      <c r="C15" s="470"/>
      <c r="D15" s="472"/>
      <c r="E15" s="287"/>
      <c r="F15" s="547"/>
    </row>
    <row r="16" spans="1:6" x14ac:dyDescent="0.25">
      <c r="A16" s="594"/>
      <c r="B16" s="469"/>
      <c r="C16" s="469"/>
      <c r="D16" s="469"/>
      <c r="E16" s="287"/>
      <c r="F16" s="523"/>
    </row>
    <row r="17" spans="1:6" x14ac:dyDescent="0.25">
      <c r="A17" s="594"/>
      <c r="B17" s="469" t="s">
        <v>354</v>
      </c>
      <c r="C17" s="469"/>
      <c r="D17" s="469"/>
      <c r="E17" s="287"/>
      <c r="F17" s="523"/>
    </row>
    <row r="18" spans="1:6" x14ac:dyDescent="0.25">
      <c r="A18" s="594"/>
      <c r="B18" s="469"/>
      <c r="C18" s="469"/>
      <c r="D18" s="469"/>
      <c r="E18" s="287"/>
      <c r="F18" s="523"/>
    </row>
    <row r="19" spans="1:6" ht="34.200000000000003" x14ac:dyDescent="0.25">
      <c r="A19" s="594"/>
      <c r="B19" s="469" t="s">
        <v>657</v>
      </c>
      <c r="C19" s="2" t="s">
        <v>92</v>
      </c>
      <c r="D19" s="381">
        <f>Worksheet!J15</f>
        <v>1741.125</v>
      </c>
      <c r="E19" s="69"/>
      <c r="F19" s="3"/>
    </row>
    <row r="20" spans="1:6" x14ac:dyDescent="0.25">
      <c r="A20" s="594"/>
      <c r="B20" s="469"/>
      <c r="C20" s="469"/>
      <c r="D20" s="469"/>
      <c r="E20" s="287"/>
      <c r="F20" s="523"/>
    </row>
    <row r="21" spans="1:6" x14ac:dyDescent="0.25">
      <c r="A21" s="608" t="s">
        <v>357</v>
      </c>
      <c r="B21" s="468" t="s">
        <v>355</v>
      </c>
      <c r="C21" s="470" t="s">
        <v>347</v>
      </c>
      <c r="D21" s="381">
        <v>50</v>
      </c>
      <c r="E21" s="69"/>
      <c r="F21" s="3"/>
    </row>
    <row r="22" spans="1:6" x14ac:dyDescent="0.25">
      <c r="A22" s="476"/>
      <c r="B22" s="469"/>
      <c r="C22" s="469"/>
      <c r="D22" s="469"/>
      <c r="E22" s="287"/>
      <c r="F22" s="523"/>
    </row>
    <row r="23" spans="1:6" x14ac:dyDescent="0.25">
      <c r="A23" s="90"/>
      <c r="B23" s="466"/>
      <c r="C23" s="92"/>
      <c r="D23" s="282"/>
      <c r="E23" s="287"/>
      <c r="F23" s="288"/>
    </row>
    <row r="24" spans="1:6" x14ac:dyDescent="0.25">
      <c r="A24" s="90"/>
      <c r="B24" s="466"/>
      <c r="C24" s="92"/>
      <c r="D24" s="282"/>
      <c r="E24" s="287"/>
      <c r="F24" s="523"/>
    </row>
    <row r="25" spans="1:6" x14ac:dyDescent="0.25">
      <c r="A25" s="90"/>
      <c r="B25" s="466"/>
      <c r="C25" s="92"/>
      <c r="D25" s="282"/>
      <c r="E25" s="287"/>
      <c r="F25" s="288"/>
    </row>
    <row r="26" spans="1:6" x14ac:dyDescent="0.25">
      <c r="A26" s="90"/>
      <c r="B26" s="466"/>
      <c r="C26" s="92"/>
      <c r="D26" s="282"/>
      <c r="E26" s="287"/>
      <c r="F26" s="523"/>
    </row>
    <row r="27" spans="1:6" x14ac:dyDescent="0.25">
      <c r="A27" s="90"/>
      <c r="B27" s="466"/>
      <c r="C27" s="92"/>
      <c r="D27" s="282"/>
      <c r="E27" s="287"/>
      <c r="F27" s="288"/>
    </row>
    <row r="28" spans="1:6" x14ac:dyDescent="0.25">
      <c r="A28" s="90"/>
      <c r="B28" s="466"/>
      <c r="C28" s="92"/>
      <c r="D28" s="282"/>
      <c r="E28" s="283"/>
      <c r="F28" s="288"/>
    </row>
    <row r="29" spans="1:6" x14ac:dyDescent="0.25">
      <c r="A29" s="90"/>
      <c r="B29" s="466"/>
      <c r="C29" s="92"/>
      <c r="D29" s="282"/>
      <c r="E29" s="283"/>
      <c r="F29" s="288"/>
    </row>
    <row r="30" spans="1:6" x14ac:dyDescent="0.25">
      <c r="A30" s="90"/>
      <c r="B30" s="466"/>
      <c r="C30" s="92"/>
      <c r="D30" s="282"/>
      <c r="E30" s="283"/>
      <c r="F30" s="288"/>
    </row>
    <row r="31" spans="1:6" x14ac:dyDescent="0.25">
      <c r="A31" s="90"/>
      <c r="B31" s="466"/>
      <c r="C31" s="92"/>
      <c r="D31" s="282"/>
      <c r="E31" s="283"/>
      <c r="F31" s="288"/>
    </row>
    <row r="32" spans="1:6" x14ac:dyDescent="0.25">
      <c r="A32" s="90"/>
      <c r="B32" s="466"/>
      <c r="C32" s="92"/>
      <c r="D32" s="282"/>
      <c r="E32" s="283"/>
      <c r="F32" s="288"/>
    </row>
    <row r="33" spans="1:6" x14ac:dyDescent="0.25">
      <c r="A33" s="90"/>
      <c r="B33" s="466"/>
      <c r="C33" s="92"/>
      <c r="D33" s="282"/>
      <c r="E33" s="283"/>
      <c r="F33" s="288"/>
    </row>
    <row r="34" spans="1:6" x14ac:dyDescent="0.25">
      <c r="A34" s="90"/>
      <c r="B34" s="466"/>
      <c r="C34" s="92"/>
      <c r="D34" s="282"/>
      <c r="E34" s="283"/>
      <c r="F34" s="288"/>
    </row>
    <row r="35" spans="1:6" x14ac:dyDescent="0.25">
      <c r="A35" s="90"/>
      <c r="B35" s="466"/>
      <c r="C35" s="92"/>
      <c r="D35" s="282"/>
      <c r="E35" s="283"/>
      <c r="F35" s="288"/>
    </row>
    <row r="36" spans="1:6" x14ac:dyDescent="0.25">
      <c r="A36" s="90"/>
      <c r="B36" s="466"/>
      <c r="C36" s="92"/>
      <c r="D36" s="282"/>
      <c r="E36" s="283"/>
      <c r="F36" s="288"/>
    </row>
    <row r="37" spans="1:6" x14ac:dyDescent="0.25">
      <c r="A37" s="90"/>
      <c r="B37" s="466"/>
      <c r="C37" s="92"/>
      <c r="D37" s="282"/>
      <c r="E37" s="283"/>
      <c r="F37" s="288"/>
    </row>
    <row r="38" spans="1:6" x14ac:dyDescent="0.25">
      <c r="A38" s="90"/>
      <c r="B38" s="466"/>
      <c r="C38" s="92"/>
      <c r="D38" s="282"/>
      <c r="E38" s="283"/>
      <c r="F38" s="288"/>
    </row>
    <row r="39" spans="1:6" x14ac:dyDescent="0.25">
      <c r="A39" s="90"/>
      <c r="B39" s="466"/>
      <c r="C39" s="92"/>
      <c r="D39" s="282"/>
      <c r="E39" s="283"/>
      <c r="F39" s="288"/>
    </row>
    <row r="40" spans="1:6" x14ac:dyDescent="0.25">
      <c r="A40" s="90"/>
      <c r="B40" s="466"/>
      <c r="C40" s="92"/>
      <c r="D40" s="282"/>
      <c r="E40" s="283"/>
      <c r="F40" s="288"/>
    </row>
    <row r="41" spans="1:6" x14ac:dyDescent="0.25">
      <c r="A41" s="90"/>
      <c r="B41" s="466"/>
      <c r="C41" s="92"/>
      <c r="D41" s="282"/>
      <c r="E41" s="283"/>
      <c r="F41" s="288"/>
    </row>
    <row r="42" spans="1:6" x14ac:dyDescent="0.25">
      <c r="A42" s="90"/>
      <c r="B42" s="466"/>
      <c r="C42" s="92"/>
      <c r="D42" s="282"/>
      <c r="E42" s="283"/>
      <c r="F42" s="288"/>
    </row>
    <row r="43" spans="1:6" x14ac:dyDescent="0.25">
      <c r="A43" s="90"/>
      <c r="B43" s="466"/>
      <c r="C43" s="92"/>
      <c r="D43" s="282"/>
      <c r="E43" s="283"/>
      <c r="F43" s="288"/>
    </row>
    <row r="44" spans="1:6" x14ac:dyDescent="0.25">
      <c r="A44" s="90"/>
      <c r="B44" s="466"/>
      <c r="C44" s="92"/>
      <c r="D44" s="282"/>
      <c r="E44" s="283"/>
      <c r="F44" s="288"/>
    </row>
    <row r="45" spans="1:6" ht="13.8" thickBot="1" x14ac:dyDescent="0.3">
      <c r="A45" s="155"/>
      <c r="B45" s="138"/>
      <c r="C45" s="293"/>
      <c r="D45" s="294"/>
      <c r="E45" s="295"/>
      <c r="F45" s="296"/>
    </row>
    <row r="46" spans="1:6" ht="13.8" thickBot="1" x14ac:dyDescent="0.3">
      <c r="A46" s="638" t="s">
        <v>162</v>
      </c>
      <c r="B46" s="639"/>
      <c r="C46" s="639"/>
      <c r="D46" s="639"/>
      <c r="E46" s="640"/>
      <c r="F46" s="401"/>
    </row>
  </sheetData>
  <mergeCells count="2">
    <mergeCell ref="E1:F1"/>
    <mergeCell ref="A46:E46"/>
  </mergeCells>
  <phoneticPr fontId="6" type="noConversion"/>
  <pageMargins left="0.59055118110236227" right="0.31496062992125984" top="0.78740157480314965" bottom="0.78740157480314965" header="0.31496062992125984" footer="0.31496062992125984"/>
  <pageSetup paperSize="9" scale="96" firstPageNumber="24" orientation="portrait" r:id="rId1"/>
  <headerFooter alignWithMargins="0">
    <oddHeader>&amp;LCONSTRUCTION OF INTERNAL ROADS IN MONONONO (WARD 8)
&amp;R&amp;10MOSES KOTANE LOCAL MUNICIPALITY
BID NO: 002/MKLM/2021/2022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4F811-41EC-49C2-A946-F1CC66DFE8A4}">
  <dimension ref="A1:F49"/>
  <sheetViews>
    <sheetView showZeros="0" view="pageLayout" zoomScaleNormal="100" zoomScaleSheetLayoutView="100" workbookViewId="0">
      <selection activeCell="A2" sqref="A2:A27"/>
    </sheetView>
  </sheetViews>
  <sheetFormatPr defaultColWidth="9.109375" defaultRowHeight="14.4" x14ac:dyDescent="0.3"/>
  <cols>
    <col min="1" max="1" width="8.5546875" style="12" customWidth="1"/>
    <col min="2" max="2" width="38.5546875" style="12" customWidth="1"/>
    <col min="3" max="3" width="9.33203125" style="12" customWidth="1"/>
    <col min="4" max="4" width="10" style="448" customWidth="1"/>
    <col min="5" max="5" width="11.44140625" style="449" customWidth="1"/>
    <col min="6" max="6" width="14.109375" style="449" customWidth="1"/>
    <col min="7" max="16384" width="9.109375" style="447"/>
  </cols>
  <sheetData>
    <row r="1" spans="1:6" ht="21" customHeight="1" x14ac:dyDescent="0.25">
      <c r="A1" s="450" t="s">
        <v>49</v>
      </c>
      <c r="B1" s="451"/>
      <c r="C1" s="452"/>
      <c r="D1" s="452"/>
      <c r="E1" s="645" t="s">
        <v>314</v>
      </c>
      <c r="F1" s="646"/>
    </row>
    <row r="2" spans="1:6" ht="21" customHeight="1" thickBot="1" x14ac:dyDescent="0.3">
      <c r="A2" s="84" t="s">
        <v>51</v>
      </c>
      <c r="B2" s="65" t="s">
        <v>52</v>
      </c>
      <c r="C2" s="65" t="s">
        <v>53</v>
      </c>
      <c r="D2" s="263" t="s">
        <v>54</v>
      </c>
      <c r="E2" s="453" t="s">
        <v>55</v>
      </c>
      <c r="F2" s="454" t="s">
        <v>56</v>
      </c>
    </row>
    <row r="3" spans="1:6" ht="13.8" x14ac:dyDescent="0.25">
      <c r="A3" s="90"/>
      <c r="B3" s="466"/>
      <c r="C3" s="92"/>
      <c r="D3" s="486"/>
      <c r="E3" s="487"/>
      <c r="F3" s="456"/>
    </row>
    <row r="4" spans="1:6" ht="24" x14ac:dyDescent="0.25">
      <c r="A4" s="555" t="s">
        <v>358</v>
      </c>
      <c r="B4" s="497" t="s">
        <v>362</v>
      </c>
      <c r="C4" s="469"/>
      <c r="D4" s="475"/>
      <c r="E4" s="476"/>
      <c r="F4" s="523"/>
    </row>
    <row r="5" spans="1:6" ht="13.8" x14ac:dyDescent="0.25">
      <c r="A5" s="476"/>
      <c r="B5" s="469"/>
      <c r="C5" s="469"/>
      <c r="D5" s="475"/>
      <c r="E5" s="476"/>
      <c r="F5" s="523"/>
    </row>
    <row r="6" spans="1:6" ht="22.8" x14ac:dyDescent="0.25">
      <c r="A6" s="552" t="s">
        <v>359</v>
      </c>
      <c r="B6" s="468" t="s">
        <v>363</v>
      </c>
      <c r="C6" s="469"/>
      <c r="D6" s="475"/>
      <c r="E6" s="476"/>
      <c r="F6" s="523"/>
    </row>
    <row r="7" spans="1:6" ht="13.8" x14ac:dyDescent="0.25">
      <c r="A7" s="476"/>
      <c r="B7" s="469"/>
      <c r="C7" s="469"/>
      <c r="D7" s="475"/>
      <c r="E7" s="476"/>
      <c r="F7" s="523"/>
    </row>
    <row r="8" spans="1:6" ht="13.8" x14ac:dyDescent="0.25">
      <c r="A8" s="476"/>
      <c r="B8" s="468" t="s">
        <v>602</v>
      </c>
      <c r="C8" s="2" t="s">
        <v>91</v>
      </c>
      <c r="D8" s="488">
        <v>60</v>
      </c>
      <c r="E8" s="69"/>
      <c r="F8" s="3"/>
    </row>
    <row r="9" spans="1:6" ht="13.8" x14ac:dyDescent="0.25">
      <c r="A9" s="476"/>
      <c r="B9" s="469"/>
      <c r="C9" s="2"/>
      <c r="D9" s="488"/>
      <c r="E9" s="476"/>
      <c r="F9" s="523"/>
    </row>
    <row r="10" spans="1:6" ht="13.8" x14ac:dyDescent="0.25">
      <c r="A10" s="476" t="s">
        <v>360</v>
      </c>
      <c r="B10" s="469" t="s">
        <v>364</v>
      </c>
      <c r="C10" s="2" t="s">
        <v>93</v>
      </c>
      <c r="D10" s="488">
        <v>1500</v>
      </c>
      <c r="E10" s="69"/>
      <c r="F10" s="3"/>
    </row>
    <row r="11" spans="1:6" ht="13.8" x14ac:dyDescent="0.25">
      <c r="A11" s="476"/>
      <c r="B11" s="469"/>
      <c r="C11" s="2"/>
      <c r="D11" s="488"/>
      <c r="E11" s="476"/>
      <c r="F11" s="523"/>
    </row>
    <row r="12" spans="1:6" ht="22.8" x14ac:dyDescent="0.25">
      <c r="A12" s="476" t="s">
        <v>361</v>
      </c>
      <c r="B12" s="469" t="s">
        <v>365</v>
      </c>
      <c r="C12" s="2" t="s">
        <v>93</v>
      </c>
      <c r="D12" s="488">
        <v>1500</v>
      </c>
      <c r="E12" s="69"/>
      <c r="F12" s="3"/>
    </row>
    <row r="13" spans="1:6" ht="13.8" x14ac:dyDescent="0.25">
      <c r="A13" s="126"/>
      <c r="B13" s="59"/>
      <c r="C13" s="92"/>
      <c r="D13" s="489"/>
      <c r="E13" s="455"/>
      <c r="F13" s="456"/>
    </row>
    <row r="14" spans="1:6" ht="13.8" x14ac:dyDescent="0.25">
      <c r="A14" s="126"/>
      <c r="B14" s="59"/>
      <c r="C14" s="92"/>
      <c r="D14" s="489"/>
      <c r="E14" s="455"/>
      <c r="F14" s="456"/>
    </row>
    <row r="15" spans="1:6" ht="13.8" x14ac:dyDescent="0.25">
      <c r="A15" s="90"/>
      <c r="B15" s="466"/>
      <c r="C15" s="92"/>
      <c r="D15" s="282"/>
      <c r="E15" s="455"/>
      <c r="F15" s="456"/>
    </row>
    <row r="16" spans="1:6" ht="13.8" x14ac:dyDescent="0.25">
      <c r="A16" s="90"/>
      <c r="B16" s="466"/>
      <c r="C16" s="92"/>
      <c r="D16" s="282"/>
      <c r="E16" s="455"/>
      <c r="F16" s="456"/>
    </row>
    <row r="17" spans="1:6" ht="13.8" x14ac:dyDescent="0.25">
      <c r="A17" s="90"/>
      <c r="B17" s="466"/>
      <c r="C17" s="92"/>
      <c r="D17" s="282"/>
      <c r="E17" s="455"/>
      <c r="F17" s="456"/>
    </row>
    <row r="18" spans="1:6" ht="13.8" x14ac:dyDescent="0.25">
      <c r="A18" s="90"/>
      <c r="B18" s="466"/>
      <c r="C18" s="92"/>
      <c r="D18" s="282"/>
      <c r="E18" s="455"/>
      <c r="F18" s="456"/>
    </row>
    <row r="19" spans="1:6" ht="13.8" x14ac:dyDescent="0.25">
      <c r="A19" s="90"/>
      <c r="B19" s="466"/>
      <c r="C19" s="92"/>
      <c r="D19" s="282"/>
      <c r="E19" s="455"/>
      <c r="F19" s="456"/>
    </row>
    <row r="20" spans="1:6" ht="13.8" x14ac:dyDescent="0.25">
      <c r="A20" s="90"/>
      <c r="B20" s="466"/>
      <c r="C20" s="92"/>
      <c r="D20" s="282"/>
      <c r="E20" s="455"/>
      <c r="F20" s="456"/>
    </row>
    <row r="21" spans="1:6" ht="13.8" x14ac:dyDescent="0.25">
      <c r="A21" s="90"/>
      <c r="B21" s="466"/>
      <c r="C21" s="92"/>
      <c r="D21" s="282"/>
      <c r="E21" s="455"/>
      <c r="F21" s="456"/>
    </row>
    <row r="22" spans="1:6" ht="13.8" x14ac:dyDescent="0.25">
      <c r="A22" s="90"/>
      <c r="B22" s="466"/>
      <c r="C22" s="92"/>
      <c r="D22" s="282"/>
      <c r="E22" s="455"/>
      <c r="F22" s="456"/>
    </row>
    <row r="23" spans="1:6" ht="13.8" x14ac:dyDescent="0.25">
      <c r="A23" s="90"/>
      <c r="B23" s="466"/>
      <c r="C23" s="92"/>
      <c r="D23" s="282"/>
      <c r="E23" s="455"/>
      <c r="F23" s="456"/>
    </row>
    <row r="24" spans="1:6" ht="13.8" x14ac:dyDescent="0.25">
      <c r="A24" s="90"/>
      <c r="B24" s="466"/>
      <c r="C24" s="92"/>
      <c r="D24" s="282"/>
      <c r="E24" s="455"/>
      <c r="F24" s="456"/>
    </row>
    <row r="25" spans="1:6" ht="13.8" x14ac:dyDescent="0.25">
      <c r="A25" s="90"/>
      <c r="B25" s="466"/>
      <c r="C25" s="92"/>
      <c r="D25" s="282"/>
      <c r="E25" s="455"/>
      <c r="F25" s="456"/>
    </row>
    <row r="26" spans="1:6" ht="13.8" x14ac:dyDescent="0.25">
      <c r="A26" s="90"/>
      <c r="B26" s="466"/>
      <c r="C26" s="92"/>
      <c r="D26" s="282"/>
      <c r="E26" s="455"/>
      <c r="F26" s="456"/>
    </row>
    <row r="27" spans="1:6" ht="13.8" x14ac:dyDescent="0.25">
      <c r="A27" s="90"/>
      <c r="B27" s="466"/>
      <c r="C27" s="92"/>
      <c r="D27" s="282"/>
      <c r="E27" s="455"/>
      <c r="F27" s="456"/>
    </row>
    <row r="28" spans="1:6" ht="13.8" x14ac:dyDescent="0.25">
      <c r="A28" s="90"/>
      <c r="B28" s="466"/>
      <c r="C28" s="92"/>
      <c r="D28" s="282"/>
      <c r="E28" s="455"/>
      <c r="F28" s="456"/>
    </row>
    <row r="29" spans="1:6" ht="13.8" x14ac:dyDescent="0.25">
      <c r="A29" s="90"/>
      <c r="B29" s="466"/>
      <c r="C29" s="92"/>
      <c r="D29" s="282"/>
      <c r="E29" s="455"/>
      <c r="F29" s="456"/>
    </row>
    <row r="30" spans="1:6" ht="13.8" x14ac:dyDescent="0.25">
      <c r="A30" s="90"/>
      <c r="B30" s="466"/>
      <c r="C30" s="92"/>
      <c r="D30" s="282"/>
      <c r="E30" s="455"/>
      <c r="F30" s="456"/>
    </row>
    <row r="31" spans="1:6" ht="13.8" x14ac:dyDescent="0.25">
      <c r="A31" s="90"/>
      <c r="B31" s="466"/>
      <c r="C31" s="92"/>
      <c r="D31" s="282"/>
      <c r="E31" s="455"/>
      <c r="F31" s="456"/>
    </row>
    <row r="32" spans="1:6" ht="13.8" x14ac:dyDescent="0.25">
      <c r="A32" s="90"/>
      <c r="B32" s="466"/>
      <c r="C32" s="92"/>
      <c r="D32" s="282"/>
      <c r="E32" s="455"/>
      <c r="F32" s="456"/>
    </row>
    <row r="33" spans="1:6" ht="13.8" x14ac:dyDescent="0.25">
      <c r="A33" s="90"/>
      <c r="B33" s="466"/>
      <c r="C33" s="92"/>
      <c r="D33" s="282"/>
      <c r="E33" s="455"/>
      <c r="F33" s="456"/>
    </row>
    <row r="34" spans="1:6" ht="13.8" x14ac:dyDescent="0.25">
      <c r="A34" s="90"/>
      <c r="B34" s="466"/>
      <c r="C34" s="92"/>
      <c r="D34" s="282"/>
      <c r="E34" s="455"/>
      <c r="F34" s="456"/>
    </row>
    <row r="35" spans="1:6" ht="13.8" x14ac:dyDescent="0.25">
      <c r="A35" s="90"/>
      <c r="B35" s="466"/>
      <c r="C35" s="92"/>
      <c r="D35" s="282"/>
      <c r="E35" s="455"/>
      <c r="F35" s="456"/>
    </row>
    <row r="36" spans="1:6" ht="13.8" x14ac:dyDescent="0.25">
      <c r="A36" s="90"/>
      <c r="B36" s="466"/>
      <c r="C36" s="92"/>
      <c r="D36" s="282"/>
      <c r="E36" s="455"/>
      <c r="F36" s="456"/>
    </row>
    <row r="37" spans="1:6" ht="13.8" x14ac:dyDescent="0.25">
      <c r="A37" s="90"/>
      <c r="B37" s="466"/>
      <c r="C37" s="92"/>
      <c r="D37" s="282"/>
      <c r="E37" s="455"/>
      <c r="F37" s="456"/>
    </row>
    <row r="38" spans="1:6" ht="13.8" x14ac:dyDescent="0.25">
      <c r="A38" s="90"/>
      <c r="B38" s="466"/>
      <c r="C38" s="92"/>
      <c r="D38" s="282"/>
      <c r="E38" s="455"/>
      <c r="F38" s="456"/>
    </row>
    <row r="39" spans="1:6" ht="13.8" x14ac:dyDescent="0.25">
      <c r="A39" s="90"/>
      <c r="B39" s="466"/>
      <c r="C39" s="92"/>
      <c r="D39" s="282"/>
      <c r="E39" s="455"/>
      <c r="F39" s="456"/>
    </row>
    <row r="40" spans="1:6" ht="13.8" x14ac:dyDescent="0.25">
      <c r="A40" s="90"/>
      <c r="B40" s="466"/>
      <c r="C40" s="92"/>
      <c r="D40" s="282"/>
      <c r="E40" s="455"/>
      <c r="F40" s="456"/>
    </row>
    <row r="41" spans="1:6" ht="13.8" x14ac:dyDescent="0.25">
      <c r="A41" s="90"/>
      <c r="B41" s="466"/>
      <c r="C41" s="92"/>
      <c r="D41" s="282"/>
      <c r="E41" s="455"/>
      <c r="F41" s="456"/>
    </row>
    <row r="42" spans="1:6" ht="13.8" x14ac:dyDescent="0.25">
      <c r="A42" s="90"/>
      <c r="B42" s="466"/>
      <c r="C42" s="92"/>
      <c r="D42" s="282"/>
      <c r="E42" s="455"/>
      <c r="F42" s="456"/>
    </row>
    <row r="43" spans="1:6" ht="13.8" x14ac:dyDescent="0.25">
      <c r="A43" s="90"/>
      <c r="B43" s="466"/>
      <c r="C43" s="92"/>
      <c r="D43" s="282"/>
      <c r="E43" s="455"/>
      <c r="F43" s="456"/>
    </row>
    <row r="44" spans="1:6" ht="13.8" x14ac:dyDescent="0.25">
      <c r="A44" s="90"/>
      <c r="B44" s="466"/>
      <c r="C44" s="92"/>
      <c r="D44" s="282"/>
      <c r="E44" s="455"/>
      <c r="F44" s="456"/>
    </row>
    <row r="45" spans="1:6" ht="13.8" x14ac:dyDescent="0.25">
      <c r="A45" s="90"/>
      <c r="B45" s="466"/>
      <c r="C45" s="92"/>
      <c r="D45" s="282"/>
      <c r="E45" s="455"/>
      <c r="F45" s="456"/>
    </row>
    <row r="46" spans="1:6" ht="13.8" x14ac:dyDescent="0.25">
      <c r="A46" s="90"/>
      <c r="B46" s="466"/>
      <c r="C46" s="92"/>
      <c r="D46" s="282"/>
      <c r="E46" s="455"/>
      <c r="F46" s="456"/>
    </row>
    <row r="47" spans="1:6" ht="13.8" x14ac:dyDescent="0.25">
      <c r="A47" s="90"/>
      <c r="B47" s="466"/>
      <c r="C47" s="92"/>
      <c r="D47" s="282"/>
      <c r="E47" s="455"/>
      <c r="F47" s="456"/>
    </row>
    <row r="48" spans="1:6" thickBot="1" x14ac:dyDescent="0.3">
      <c r="A48" s="90"/>
      <c r="B48" s="466"/>
      <c r="C48" s="92"/>
      <c r="D48" s="282"/>
      <c r="E48" s="457"/>
      <c r="F48" s="458"/>
    </row>
    <row r="49" spans="1:6" thickBot="1" x14ac:dyDescent="0.3">
      <c r="A49" s="638" t="s">
        <v>542</v>
      </c>
      <c r="B49" s="639"/>
      <c r="C49" s="639"/>
      <c r="D49" s="639"/>
      <c r="E49" s="640"/>
      <c r="F49" s="499">
        <f>SUM(F8:F14)</f>
        <v>0</v>
      </c>
    </row>
  </sheetData>
  <mergeCells count="2">
    <mergeCell ref="E1:F1"/>
    <mergeCell ref="A49:E49"/>
  </mergeCells>
  <pageMargins left="0.59055118110236227" right="0.31496062992125984" top="0.78740157480314965" bottom="0.78740157480314965" header="0.31496062992125984" footer="0.31496062992125984"/>
  <pageSetup paperSize="9" scale="96" firstPageNumber="26" orientation="portrait" useFirstPageNumber="1" r:id="rId1"/>
  <headerFooter alignWithMargins="0">
    <oddHeader>&amp;LCONSTRUCTION OF INTERNAL ROADS IN MONONONO (WARD 8)
&amp;R&amp;10MOSES KOTANE LOCAL MUNICIPALITY
BID NO: 002/MKLM/2021/2022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3C0E3-6EA8-4379-82E5-7CD7AE2B957E}">
  <dimension ref="A1:F44"/>
  <sheetViews>
    <sheetView view="pageLayout" zoomScaleNormal="100" zoomScaleSheetLayoutView="85" workbookViewId="0">
      <selection activeCell="A2" sqref="A2:A27"/>
    </sheetView>
  </sheetViews>
  <sheetFormatPr defaultColWidth="9.109375" defaultRowHeight="13.2" x14ac:dyDescent="0.25"/>
  <cols>
    <col min="1" max="1" width="6.88671875" style="5" customWidth="1"/>
    <col min="2" max="2" width="40.6640625" style="5" customWidth="1"/>
    <col min="3" max="4" width="9.88671875" style="5" customWidth="1"/>
    <col min="5" max="5" width="10.88671875" style="79" customWidth="1"/>
    <col min="6" max="6" width="15" style="79" customWidth="1"/>
    <col min="7" max="16384" width="9.109375" style="5"/>
  </cols>
  <sheetData>
    <row r="1" spans="1:6" ht="21" customHeight="1" x14ac:dyDescent="0.25">
      <c r="A1" s="306" t="s">
        <v>49</v>
      </c>
      <c r="B1" s="240"/>
      <c r="C1" s="249"/>
      <c r="D1" s="307"/>
      <c r="E1" s="663" t="s">
        <v>565</v>
      </c>
      <c r="F1" s="664"/>
    </row>
    <row r="2" spans="1:6" s="10" customFormat="1" ht="31.95" customHeight="1" thickBot="1" x14ac:dyDescent="0.35">
      <c r="A2" s="176" t="s">
        <v>51</v>
      </c>
      <c r="B2" s="308" t="s">
        <v>52</v>
      </c>
      <c r="C2" s="178" t="s">
        <v>53</v>
      </c>
      <c r="D2" s="309" t="s">
        <v>54</v>
      </c>
      <c r="E2" s="310" t="s">
        <v>55</v>
      </c>
      <c r="F2" s="299" t="s">
        <v>56</v>
      </c>
    </row>
    <row r="3" spans="1:6" x14ac:dyDescent="0.25">
      <c r="A3" s="186"/>
      <c r="B3" s="239"/>
      <c r="C3" s="182"/>
      <c r="D3" s="311"/>
      <c r="E3" s="312"/>
      <c r="F3" s="171"/>
    </row>
    <row r="4" spans="1:6" x14ac:dyDescent="0.25">
      <c r="A4" s="207">
        <v>5500</v>
      </c>
      <c r="B4" s="209" t="s">
        <v>567</v>
      </c>
      <c r="C4" s="182"/>
      <c r="D4" s="311"/>
      <c r="E4" s="312"/>
      <c r="F4" s="171"/>
    </row>
    <row r="5" spans="1:6" x14ac:dyDescent="0.25">
      <c r="A5" s="207"/>
      <c r="B5" s="209"/>
      <c r="C5" s="182"/>
      <c r="D5" s="311"/>
      <c r="E5" s="312"/>
      <c r="F5" s="171"/>
    </row>
    <row r="6" spans="1:6" ht="52.8" x14ac:dyDescent="0.25">
      <c r="A6" s="207" t="s">
        <v>568</v>
      </c>
      <c r="B6" s="233" t="s">
        <v>569</v>
      </c>
      <c r="C6" s="182"/>
      <c r="D6" s="203"/>
      <c r="E6" s="413"/>
      <c r="F6" s="288"/>
    </row>
    <row r="7" spans="1:6" x14ac:dyDescent="0.25">
      <c r="A7" s="207"/>
      <c r="B7" s="233"/>
      <c r="C7" s="182"/>
      <c r="D7" s="203"/>
      <c r="E7" s="413"/>
      <c r="F7" s="288"/>
    </row>
    <row r="8" spans="1:6" x14ac:dyDescent="0.25">
      <c r="A8" s="207"/>
      <c r="B8" s="591" t="s">
        <v>585</v>
      </c>
      <c r="C8" s="182"/>
      <c r="D8" s="203"/>
      <c r="E8" s="413"/>
      <c r="F8" s="288"/>
    </row>
    <row r="9" spans="1:6" x14ac:dyDescent="0.25">
      <c r="A9" s="207"/>
      <c r="B9" s="549"/>
      <c r="C9" s="182"/>
      <c r="D9" s="203"/>
      <c r="E9" s="413"/>
      <c r="F9" s="288"/>
    </row>
    <row r="10" spans="1:6" ht="26.4" x14ac:dyDescent="0.25">
      <c r="A10" s="599" t="s">
        <v>267</v>
      </c>
      <c r="B10" s="600" t="s">
        <v>589</v>
      </c>
      <c r="C10" s="182" t="s">
        <v>61</v>
      </c>
      <c r="D10" s="602">
        <v>0.5</v>
      </c>
      <c r="E10" s="69"/>
      <c r="F10" s="3"/>
    </row>
    <row r="11" spans="1:6" x14ac:dyDescent="0.25">
      <c r="A11" s="207"/>
      <c r="B11" s="549"/>
      <c r="C11" s="182"/>
      <c r="D11" s="603"/>
      <c r="E11" s="413"/>
      <c r="F11" s="288"/>
    </row>
    <row r="12" spans="1:6" x14ac:dyDescent="0.25">
      <c r="A12" s="207"/>
      <c r="B12" s="600" t="s">
        <v>586</v>
      </c>
      <c r="C12" s="182"/>
      <c r="D12" s="603"/>
      <c r="E12" s="413"/>
      <c r="F12" s="288"/>
    </row>
    <row r="13" spans="1:6" x14ac:dyDescent="0.25">
      <c r="A13" s="207"/>
      <c r="B13" s="600"/>
      <c r="C13" s="601"/>
      <c r="D13" s="603"/>
      <c r="E13" s="413"/>
      <c r="F13" s="288"/>
    </row>
    <row r="14" spans="1:6" x14ac:dyDescent="0.25">
      <c r="A14" s="599" t="s">
        <v>267</v>
      </c>
      <c r="B14" s="600" t="s">
        <v>587</v>
      </c>
      <c r="C14" s="182" t="s">
        <v>61</v>
      </c>
      <c r="D14" s="602">
        <v>2</v>
      </c>
      <c r="E14" s="69"/>
      <c r="F14" s="3"/>
    </row>
    <row r="15" spans="1:6" x14ac:dyDescent="0.25">
      <c r="A15" s="207"/>
      <c r="B15" s="600"/>
      <c r="C15" s="601"/>
      <c r="D15" s="603"/>
      <c r="E15" s="413"/>
      <c r="F15" s="288"/>
    </row>
    <row r="16" spans="1:6" ht="26.4" x14ac:dyDescent="0.25">
      <c r="A16" s="599" t="s">
        <v>267</v>
      </c>
      <c r="B16" s="600" t="s">
        <v>588</v>
      </c>
      <c r="C16" s="601" t="s">
        <v>61</v>
      </c>
      <c r="D16" s="604">
        <v>0.5</v>
      </c>
      <c r="E16" s="69"/>
      <c r="F16" s="3"/>
    </row>
    <row r="17" spans="1:6" x14ac:dyDescent="0.25">
      <c r="A17" s="207"/>
      <c r="B17" s="549"/>
      <c r="C17" s="182"/>
      <c r="D17" s="543"/>
      <c r="E17" s="413"/>
      <c r="F17" s="288"/>
    </row>
    <row r="18" spans="1:6" ht="26.4" x14ac:dyDescent="0.25">
      <c r="A18" s="599" t="s">
        <v>267</v>
      </c>
      <c r="B18" s="591" t="s">
        <v>571</v>
      </c>
      <c r="C18" s="182" t="s">
        <v>92</v>
      </c>
      <c r="D18" s="540">
        <f>200*1.8</f>
        <v>360</v>
      </c>
      <c r="E18" s="69"/>
      <c r="F18" s="3"/>
    </row>
    <row r="19" spans="1:6" x14ac:dyDescent="0.25">
      <c r="A19" s="207"/>
      <c r="B19" s="591"/>
      <c r="C19" s="182"/>
      <c r="D19" s="540"/>
      <c r="E19" s="287"/>
      <c r="F19" s="288"/>
    </row>
    <row r="20" spans="1:6" x14ac:dyDescent="0.25">
      <c r="A20" s="599" t="s">
        <v>267</v>
      </c>
      <c r="B20" s="591" t="s">
        <v>570</v>
      </c>
      <c r="C20" s="182" t="s">
        <v>108</v>
      </c>
      <c r="D20" s="540">
        <f>200/3</f>
        <v>66.666666666666671</v>
      </c>
      <c r="E20" s="69"/>
      <c r="F20" s="3"/>
    </row>
    <row r="21" spans="1:6" x14ac:dyDescent="0.25">
      <c r="A21" s="207"/>
      <c r="B21" s="591"/>
      <c r="C21" s="182"/>
      <c r="D21" s="540"/>
      <c r="E21" s="287"/>
      <c r="F21" s="288"/>
    </row>
    <row r="22" spans="1:6" x14ac:dyDescent="0.25">
      <c r="A22" s="207"/>
      <c r="B22" s="591" t="s">
        <v>572</v>
      </c>
      <c r="C22" s="182"/>
      <c r="D22" s="540"/>
      <c r="E22" s="287"/>
      <c r="F22" s="288"/>
    </row>
    <row r="23" spans="1:6" x14ac:dyDescent="0.25">
      <c r="A23" s="207"/>
      <c r="B23" s="591"/>
      <c r="C23" s="182"/>
      <c r="D23" s="540"/>
      <c r="E23" s="287"/>
      <c r="F23" s="288"/>
    </row>
    <row r="24" spans="1:6" x14ac:dyDescent="0.25">
      <c r="A24" s="207"/>
      <c r="B24" s="591" t="s">
        <v>573</v>
      </c>
      <c r="C24" s="182"/>
      <c r="D24" s="540"/>
      <c r="E24" s="287"/>
      <c r="F24" s="288"/>
    </row>
    <row r="25" spans="1:6" x14ac:dyDescent="0.25">
      <c r="A25" s="207"/>
      <c r="B25" s="591"/>
      <c r="C25" s="182"/>
      <c r="D25" s="540"/>
      <c r="E25" s="287"/>
      <c r="F25" s="288"/>
    </row>
    <row r="26" spans="1:6" ht="26.4" x14ac:dyDescent="0.25">
      <c r="A26" s="599" t="s">
        <v>267</v>
      </c>
      <c r="B26" s="591" t="s">
        <v>576</v>
      </c>
      <c r="C26" s="182" t="s">
        <v>108</v>
      </c>
      <c r="D26" s="540">
        <v>8</v>
      </c>
      <c r="E26" s="69"/>
      <c r="F26" s="3"/>
    </row>
    <row r="27" spans="1:6" x14ac:dyDescent="0.25">
      <c r="A27" s="207"/>
      <c r="B27" s="591"/>
      <c r="C27" s="182"/>
      <c r="D27" s="540"/>
      <c r="E27" s="287"/>
      <c r="F27" s="288"/>
    </row>
    <row r="28" spans="1:6" x14ac:dyDescent="0.25">
      <c r="A28" s="207"/>
      <c r="B28" s="591" t="s">
        <v>574</v>
      </c>
      <c r="C28" s="182"/>
      <c r="D28" s="540"/>
      <c r="E28" s="287"/>
      <c r="F28" s="288"/>
    </row>
    <row r="29" spans="1:6" x14ac:dyDescent="0.25">
      <c r="A29" s="207"/>
      <c r="B29" s="591"/>
      <c r="C29" s="182"/>
      <c r="D29" s="540"/>
      <c r="E29" s="287"/>
      <c r="F29" s="288"/>
    </row>
    <row r="30" spans="1:6" ht="26.4" x14ac:dyDescent="0.25">
      <c r="A30" s="599" t="s">
        <v>267</v>
      </c>
      <c r="B30" s="591" t="s">
        <v>575</v>
      </c>
      <c r="C30" s="182" t="s">
        <v>108</v>
      </c>
      <c r="D30" s="540">
        <v>8</v>
      </c>
      <c r="E30" s="69"/>
      <c r="F30" s="3"/>
    </row>
    <row r="31" spans="1:6" x14ac:dyDescent="0.25">
      <c r="A31" s="207"/>
      <c r="B31" s="591"/>
      <c r="C31" s="182"/>
      <c r="D31" s="540"/>
      <c r="E31" s="287"/>
      <c r="F31" s="288"/>
    </row>
    <row r="32" spans="1:6" x14ac:dyDescent="0.25">
      <c r="A32" s="207" t="s">
        <v>577</v>
      </c>
      <c r="B32" s="591" t="s">
        <v>578</v>
      </c>
      <c r="C32" s="182"/>
      <c r="D32" s="540"/>
      <c r="E32" s="287"/>
      <c r="F32" s="288"/>
    </row>
    <row r="33" spans="1:6" x14ac:dyDescent="0.25">
      <c r="A33" s="207"/>
      <c r="B33" s="591"/>
      <c r="C33" s="182"/>
      <c r="D33" s="540"/>
      <c r="E33" s="287"/>
      <c r="F33" s="288"/>
    </row>
    <row r="34" spans="1:6" ht="39.6" x14ac:dyDescent="0.25">
      <c r="A34" s="599" t="s">
        <v>267</v>
      </c>
      <c r="B34" s="591" t="s">
        <v>579</v>
      </c>
      <c r="C34" s="182" t="s">
        <v>108</v>
      </c>
      <c r="D34" s="540">
        <v>4</v>
      </c>
      <c r="E34" s="69"/>
      <c r="F34" s="3"/>
    </row>
    <row r="35" spans="1:6" x14ac:dyDescent="0.25">
      <c r="A35" s="207"/>
      <c r="B35" s="591"/>
      <c r="C35" s="182"/>
      <c r="D35" s="540"/>
      <c r="E35" s="287"/>
      <c r="F35" s="288"/>
    </row>
    <row r="36" spans="1:6" x14ac:dyDescent="0.25">
      <c r="A36" s="207" t="s">
        <v>580</v>
      </c>
      <c r="B36" s="591" t="s">
        <v>581</v>
      </c>
      <c r="C36" s="182"/>
      <c r="D36" s="540"/>
      <c r="E36" s="287"/>
      <c r="F36" s="288"/>
    </row>
    <row r="37" spans="1:6" x14ac:dyDescent="0.25">
      <c r="A37" s="207"/>
      <c r="B37" s="591"/>
      <c r="C37" s="182"/>
      <c r="D37" s="540"/>
      <c r="E37" s="287"/>
      <c r="F37" s="288"/>
    </row>
    <row r="38" spans="1:6" x14ac:dyDescent="0.25">
      <c r="A38" s="207"/>
      <c r="B38" s="591" t="s">
        <v>582</v>
      </c>
      <c r="C38" s="182"/>
      <c r="D38" s="540"/>
      <c r="E38" s="287"/>
      <c r="F38" s="288"/>
    </row>
    <row r="39" spans="1:6" x14ac:dyDescent="0.25">
      <c r="A39" s="207"/>
      <c r="B39" s="209"/>
      <c r="C39" s="182"/>
      <c r="D39" s="201"/>
      <c r="E39" s="287"/>
      <c r="F39" s="288"/>
    </row>
    <row r="40" spans="1:6" x14ac:dyDescent="0.25">
      <c r="A40" s="599" t="s">
        <v>267</v>
      </c>
      <c r="B40" s="598" t="s">
        <v>583</v>
      </c>
      <c r="C40" s="182" t="s">
        <v>61</v>
      </c>
      <c r="D40" s="540">
        <v>2</v>
      </c>
      <c r="E40" s="69"/>
      <c r="F40" s="3"/>
    </row>
    <row r="41" spans="1:6" x14ac:dyDescent="0.25">
      <c r="A41" s="186"/>
      <c r="B41" s="244"/>
      <c r="C41" s="182"/>
      <c r="D41" s="201"/>
      <c r="E41" s="287"/>
      <c r="F41" s="288"/>
    </row>
    <row r="42" spans="1:6" x14ac:dyDescent="0.25">
      <c r="A42" s="599" t="s">
        <v>267</v>
      </c>
      <c r="B42" s="544" t="s">
        <v>584</v>
      </c>
      <c r="C42" s="182" t="s">
        <v>108</v>
      </c>
      <c r="D42" s="540">
        <v>40</v>
      </c>
      <c r="E42" s="69"/>
      <c r="F42" s="3"/>
    </row>
    <row r="43" spans="1:6" ht="13.8" thickBot="1" x14ac:dyDescent="0.3">
      <c r="A43" s="186"/>
      <c r="B43" s="548"/>
      <c r="C43" s="182"/>
      <c r="D43" s="201"/>
      <c r="E43" s="287"/>
      <c r="F43" s="288"/>
    </row>
    <row r="44" spans="1:6" ht="13.8" thickBot="1" x14ac:dyDescent="0.3">
      <c r="A44" s="665" t="s">
        <v>666</v>
      </c>
      <c r="B44" s="666"/>
      <c r="C44" s="666"/>
      <c r="D44" s="666"/>
      <c r="E44" s="667"/>
      <c r="F44" s="302"/>
    </row>
  </sheetData>
  <mergeCells count="2">
    <mergeCell ref="E1:F1"/>
    <mergeCell ref="A44:E44"/>
  </mergeCells>
  <pageMargins left="0.59055118110236227" right="0.31496062992125984" top="0.78740157480314965" bottom="0.78740157480314965" header="0.31496062992125984" footer="0.31496062992125984"/>
  <pageSetup paperSize="9" scale="96" firstPageNumber="34" orientation="portrait" r:id="rId1"/>
  <headerFooter alignWithMargins="0">
    <oddHeader>&amp;LCONSTRUCTION OF INTERNAL ROADS IN MONONONO (WARD 8)
&amp;R&amp;10MOSES KOTANE LOCAL MUNICIPALITY
BID NO: 002/MKLM/2021/2022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40"/>
  <sheetViews>
    <sheetView view="pageLayout" zoomScaleNormal="100" zoomScaleSheetLayoutView="100" workbookViewId="0">
      <selection activeCell="A2" sqref="A2:A27"/>
    </sheetView>
  </sheetViews>
  <sheetFormatPr defaultColWidth="9.109375" defaultRowHeight="13.2" x14ac:dyDescent="0.25"/>
  <cols>
    <col min="1" max="1" width="6.88671875" style="5" customWidth="1"/>
    <col min="2" max="2" width="40.6640625" style="5" customWidth="1"/>
    <col min="3" max="4" width="9.88671875" style="5" customWidth="1"/>
    <col min="5" max="5" width="10.88671875" style="79" customWidth="1"/>
    <col min="6" max="6" width="15" style="79" customWidth="1"/>
    <col min="7" max="16384" width="9.109375" style="5"/>
  </cols>
  <sheetData>
    <row r="1" spans="1:6" ht="21" customHeight="1" x14ac:dyDescent="0.25">
      <c r="A1" s="306" t="s">
        <v>49</v>
      </c>
      <c r="B1" s="240"/>
      <c r="C1" s="249"/>
      <c r="D1" s="307"/>
      <c r="E1" s="663" t="s">
        <v>163</v>
      </c>
      <c r="F1" s="664"/>
    </row>
    <row r="2" spans="1:6" s="10" customFormat="1" ht="31.95" customHeight="1" thickBot="1" x14ac:dyDescent="0.35">
      <c r="A2" s="176" t="s">
        <v>51</v>
      </c>
      <c r="B2" s="308" t="s">
        <v>52</v>
      </c>
      <c r="C2" s="178" t="s">
        <v>53</v>
      </c>
      <c r="D2" s="309" t="s">
        <v>54</v>
      </c>
      <c r="E2" s="310" t="s">
        <v>55</v>
      </c>
      <c r="F2" s="299" t="s">
        <v>56</v>
      </c>
    </row>
    <row r="3" spans="1:6" x14ac:dyDescent="0.25">
      <c r="A3" s="186"/>
      <c r="B3" s="239"/>
      <c r="C3" s="182"/>
      <c r="D3" s="311"/>
      <c r="E3" s="312"/>
      <c r="F3" s="171"/>
    </row>
    <row r="4" spans="1:6" x14ac:dyDescent="0.25">
      <c r="A4" s="207">
        <v>5600</v>
      </c>
      <c r="B4" s="209" t="s">
        <v>252</v>
      </c>
      <c r="C4" s="182"/>
      <c r="D4" s="311"/>
      <c r="E4" s="312"/>
      <c r="F4" s="171"/>
    </row>
    <row r="5" spans="1:6" x14ac:dyDescent="0.25">
      <c r="A5" s="207"/>
      <c r="B5" s="209"/>
      <c r="C5" s="182"/>
      <c r="D5" s="311"/>
      <c r="E5" s="312"/>
      <c r="F5" s="171"/>
    </row>
    <row r="6" spans="1:6" ht="26.4" x14ac:dyDescent="0.25">
      <c r="A6" s="207" t="s">
        <v>367</v>
      </c>
      <c r="B6" s="233" t="s">
        <v>164</v>
      </c>
      <c r="C6" s="182"/>
      <c r="D6" s="203"/>
      <c r="E6" s="413"/>
      <c r="F6" s="288"/>
    </row>
    <row r="7" spans="1:6" x14ac:dyDescent="0.25">
      <c r="A7" s="207"/>
      <c r="B7" s="233"/>
      <c r="C7" s="182"/>
      <c r="D7" s="203"/>
      <c r="E7" s="413"/>
      <c r="F7" s="288"/>
    </row>
    <row r="8" spans="1:6" ht="26.4" x14ac:dyDescent="0.25">
      <c r="A8" s="207" t="s">
        <v>267</v>
      </c>
      <c r="B8" s="591" t="s">
        <v>533</v>
      </c>
      <c r="C8" s="182" t="s">
        <v>203</v>
      </c>
      <c r="D8" s="540">
        <v>5</v>
      </c>
      <c r="E8" s="69"/>
      <c r="F8" s="3"/>
    </row>
    <row r="9" spans="1:6" x14ac:dyDescent="0.25">
      <c r="A9" s="207"/>
      <c r="B9" s="209"/>
      <c r="C9" s="182"/>
      <c r="D9" s="201"/>
      <c r="E9" s="413"/>
      <c r="F9" s="171"/>
    </row>
    <row r="10" spans="1:6" ht="26.4" x14ac:dyDescent="0.25">
      <c r="A10" s="207" t="s">
        <v>368</v>
      </c>
      <c r="B10" s="233" t="s">
        <v>164</v>
      </c>
      <c r="C10" s="182"/>
      <c r="D10" s="203"/>
      <c r="E10" s="413"/>
      <c r="F10" s="288"/>
    </row>
    <row r="11" spans="1:6" x14ac:dyDescent="0.25">
      <c r="A11" s="186"/>
      <c r="B11" s="244"/>
      <c r="C11" s="182"/>
      <c r="D11" s="201"/>
      <c r="E11" s="301"/>
      <c r="F11" s="288"/>
    </row>
    <row r="12" spans="1:6" ht="15.6" x14ac:dyDescent="0.25">
      <c r="A12" s="186" t="s">
        <v>267</v>
      </c>
      <c r="B12" s="544" t="s">
        <v>217</v>
      </c>
      <c r="C12" s="182" t="s">
        <v>203</v>
      </c>
      <c r="D12" s="540">
        <v>5</v>
      </c>
      <c r="E12" s="69"/>
      <c r="F12" s="3"/>
    </row>
    <row r="13" spans="1:6" x14ac:dyDescent="0.25">
      <c r="A13" s="186"/>
      <c r="B13" s="548"/>
      <c r="C13" s="182"/>
      <c r="D13" s="201"/>
      <c r="E13" s="301"/>
      <c r="F13" s="288"/>
    </row>
    <row r="14" spans="1:6" x14ac:dyDescent="0.25">
      <c r="A14" s="200"/>
      <c r="B14" s="313" t="s">
        <v>165</v>
      </c>
      <c r="C14" s="182"/>
      <c r="D14" s="201"/>
      <c r="E14" s="301"/>
      <c r="F14" s="288"/>
    </row>
    <row r="15" spans="1:6" x14ac:dyDescent="0.25">
      <c r="A15" s="200"/>
      <c r="B15" s="313"/>
      <c r="C15" s="182"/>
      <c r="D15" s="201"/>
      <c r="E15" s="301"/>
      <c r="F15" s="288"/>
    </row>
    <row r="16" spans="1:6" ht="26.4" x14ac:dyDescent="0.25">
      <c r="A16" s="317" t="s">
        <v>250</v>
      </c>
      <c r="B16" s="318" t="s">
        <v>251</v>
      </c>
      <c r="C16" s="245"/>
      <c r="D16" s="201"/>
      <c r="E16" s="301"/>
      <c r="F16" s="288"/>
    </row>
    <row r="17" spans="1:6" x14ac:dyDescent="0.25">
      <c r="A17" s="200"/>
      <c r="B17" s="556"/>
      <c r="C17" s="182"/>
      <c r="D17" s="201"/>
      <c r="E17" s="301"/>
      <c r="F17" s="288"/>
    </row>
    <row r="18" spans="1:6" ht="26.4" x14ac:dyDescent="0.25">
      <c r="A18" s="314"/>
      <c r="B18" s="557" t="s">
        <v>218</v>
      </c>
      <c r="C18" s="245"/>
      <c r="D18" s="201"/>
      <c r="E18" s="301"/>
      <c r="F18" s="288"/>
    </row>
    <row r="19" spans="1:6" x14ac:dyDescent="0.25">
      <c r="A19" s="200" t="s">
        <v>267</v>
      </c>
      <c r="B19" s="558" t="s">
        <v>219</v>
      </c>
      <c r="C19" s="182" t="s">
        <v>108</v>
      </c>
      <c r="D19" s="201">
        <v>36</v>
      </c>
      <c r="E19" s="69"/>
      <c r="F19" s="3"/>
    </row>
    <row r="20" spans="1:6" x14ac:dyDescent="0.25">
      <c r="A20" s="200" t="s">
        <v>267</v>
      </c>
      <c r="B20" s="558" t="s">
        <v>220</v>
      </c>
      <c r="C20" s="182" t="s">
        <v>108</v>
      </c>
      <c r="D20" s="201">
        <v>8</v>
      </c>
      <c r="E20" s="69"/>
      <c r="F20" s="3"/>
    </row>
    <row r="21" spans="1:6" x14ac:dyDescent="0.25">
      <c r="A21" s="200"/>
      <c r="B21" s="558"/>
      <c r="C21" s="182"/>
      <c r="D21" s="201"/>
      <c r="E21" s="301"/>
      <c r="F21" s="288"/>
    </row>
    <row r="22" spans="1:6" ht="26.4" x14ac:dyDescent="0.25">
      <c r="A22" s="314"/>
      <c r="B22" s="559" t="s">
        <v>221</v>
      </c>
      <c r="C22" s="245"/>
      <c r="D22" s="201"/>
      <c r="E22" s="301"/>
      <c r="F22" s="288"/>
    </row>
    <row r="23" spans="1:6" x14ac:dyDescent="0.25">
      <c r="A23" s="200" t="s">
        <v>267</v>
      </c>
      <c r="B23" s="558" t="s">
        <v>223</v>
      </c>
      <c r="C23" s="182" t="s">
        <v>108</v>
      </c>
      <c r="D23" s="316">
        <v>6</v>
      </c>
      <c r="E23" s="69"/>
      <c r="F23" s="3"/>
    </row>
    <row r="24" spans="1:6" x14ac:dyDescent="0.25">
      <c r="A24" s="200" t="s">
        <v>267</v>
      </c>
      <c r="B24" s="558" t="s">
        <v>224</v>
      </c>
      <c r="C24" s="182" t="s">
        <v>108</v>
      </c>
      <c r="D24" s="316">
        <v>4</v>
      </c>
      <c r="E24" s="69"/>
      <c r="F24" s="3"/>
    </row>
    <row r="25" spans="1:6" x14ac:dyDescent="0.25">
      <c r="A25" s="200" t="s">
        <v>267</v>
      </c>
      <c r="B25" s="558" t="s">
        <v>534</v>
      </c>
      <c r="C25" s="182" t="s">
        <v>108</v>
      </c>
      <c r="D25" s="316">
        <v>8</v>
      </c>
      <c r="E25" s="69"/>
      <c r="F25" s="3"/>
    </row>
    <row r="26" spans="1:6" x14ac:dyDescent="0.25">
      <c r="A26" s="200"/>
      <c r="B26" s="558"/>
      <c r="C26" s="182"/>
      <c r="D26" s="316"/>
      <c r="E26" s="287"/>
      <c r="F26" s="288"/>
    </row>
    <row r="27" spans="1:6" ht="26.4" x14ac:dyDescent="0.25">
      <c r="A27" s="200"/>
      <c r="B27" s="559" t="s">
        <v>222</v>
      </c>
      <c r="C27" s="245"/>
      <c r="D27" s="201"/>
      <c r="E27" s="301"/>
      <c r="F27" s="288"/>
    </row>
    <row r="28" spans="1:6" ht="26.4" x14ac:dyDescent="0.25">
      <c r="A28" s="200" t="s">
        <v>267</v>
      </c>
      <c r="B28" s="559" t="s">
        <v>225</v>
      </c>
      <c r="C28" s="182" t="s">
        <v>108</v>
      </c>
      <c r="D28" s="316">
        <v>6</v>
      </c>
      <c r="E28" s="69"/>
      <c r="F28" s="3"/>
    </row>
    <row r="29" spans="1:6" ht="26.4" x14ac:dyDescent="0.25">
      <c r="A29" s="200" t="s">
        <v>267</v>
      </c>
      <c r="B29" s="559" t="s">
        <v>254</v>
      </c>
      <c r="C29" s="315" t="s">
        <v>108</v>
      </c>
      <c r="D29" s="316">
        <v>6</v>
      </c>
      <c r="E29" s="69"/>
      <c r="F29" s="3"/>
    </row>
    <row r="30" spans="1:6" x14ac:dyDescent="0.25">
      <c r="A30" s="200"/>
      <c r="B30" s="558"/>
      <c r="C30" s="182"/>
      <c r="D30" s="316"/>
      <c r="E30" s="414"/>
      <c r="F30" s="288"/>
    </row>
    <row r="31" spans="1:6" x14ac:dyDescent="0.25">
      <c r="A31" s="200"/>
      <c r="B31" s="558"/>
      <c r="C31" s="182"/>
      <c r="D31" s="316"/>
      <c r="E31" s="301"/>
      <c r="F31" s="288"/>
    </row>
    <row r="32" spans="1:6" x14ac:dyDescent="0.25">
      <c r="A32" s="200"/>
      <c r="B32" s="558"/>
      <c r="C32" s="182"/>
      <c r="D32" s="316"/>
      <c r="E32" s="301"/>
      <c r="F32" s="288"/>
    </row>
    <row r="33" spans="1:6" x14ac:dyDescent="0.25">
      <c r="A33" s="314"/>
      <c r="B33" s="558"/>
      <c r="C33" s="182"/>
      <c r="D33" s="316"/>
      <c r="E33" s="301"/>
      <c r="F33" s="288"/>
    </row>
    <row r="34" spans="1:6" x14ac:dyDescent="0.25">
      <c r="A34" s="200"/>
      <c r="B34" s="558"/>
      <c r="C34" s="315"/>
      <c r="D34" s="316"/>
      <c r="E34" s="301"/>
      <c r="F34" s="288"/>
    </row>
    <row r="35" spans="1:6" x14ac:dyDescent="0.25">
      <c r="A35" s="200"/>
      <c r="B35" s="559"/>
      <c r="C35" s="245"/>
      <c r="D35" s="201"/>
      <c r="E35" s="301"/>
      <c r="F35" s="288"/>
    </row>
    <row r="36" spans="1:6" x14ac:dyDescent="0.25">
      <c r="A36" s="200"/>
      <c r="B36" s="559"/>
      <c r="C36" s="182"/>
      <c r="D36" s="316"/>
      <c r="E36" s="301"/>
      <c r="F36" s="288"/>
    </row>
    <row r="37" spans="1:6" x14ac:dyDescent="0.25">
      <c r="A37" s="200"/>
      <c r="B37" s="559"/>
      <c r="C37" s="182"/>
      <c r="D37" s="316"/>
      <c r="E37" s="301"/>
      <c r="F37" s="288"/>
    </row>
    <row r="38" spans="1:6" x14ac:dyDescent="0.25">
      <c r="A38" s="200"/>
      <c r="B38" s="559"/>
      <c r="C38" s="315"/>
      <c r="D38" s="316"/>
      <c r="E38" s="301"/>
      <c r="F38" s="288"/>
    </row>
    <row r="39" spans="1:6" ht="13.8" thickBot="1" x14ac:dyDescent="0.3">
      <c r="A39" s="200"/>
      <c r="B39" s="559"/>
      <c r="C39" s="315"/>
      <c r="D39" s="316"/>
      <c r="E39" s="301"/>
      <c r="F39" s="289"/>
    </row>
    <row r="40" spans="1:6" ht="13.8" thickBot="1" x14ac:dyDescent="0.3">
      <c r="A40" s="665" t="s">
        <v>166</v>
      </c>
      <c r="B40" s="666"/>
      <c r="C40" s="666"/>
      <c r="D40" s="666"/>
      <c r="E40" s="667"/>
      <c r="F40" s="302"/>
    </row>
  </sheetData>
  <mergeCells count="2">
    <mergeCell ref="E1:F1"/>
    <mergeCell ref="A40:E40"/>
  </mergeCells>
  <phoneticPr fontId="6" type="noConversion"/>
  <pageMargins left="0.59055118110236227" right="0.31496062992125984" top="0.78740157480314965" bottom="0.78740157480314965" header="0.31496062992125984" footer="0.31496062992125984"/>
  <pageSetup paperSize="9" scale="96" firstPageNumber="34" orientation="portrait" r:id="rId1"/>
  <headerFooter alignWithMargins="0">
    <oddHeader>&amp;LCONSTRUCTION OF INTERNAL ROADS IN MONONONO (WARD 8)
&amp;R&amp;10MOSES KOTANE LOCAL MUNICIPALITY
BID NO: 002/MKLM/2021/2022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48"/>
  <sheetViews>
    <sheetView view="pageLayout" zoomScaleNormal="100" zoomScaleSheetLayoutView="100" workbookViewId="0">
      <selection activeCell="A2" sqref="A2:A27"/>
    </sheetView>
  </sheetViews>
  <sheetFormatPr defaultColWidth="9.109375" defaultRowHeight="13.2" x14ac:dyDescent="0.25"/>
  <cols>
    <col min="1" max="1" width="6.88671875" style="77" customWidth="1"/>
    <col min="2" max="2" width="40.6640625" style="5" customWidth="1"/>
    <col min="3" max="3" width="9.88671875" style="5" customWidth="1"/>
    <col min="4" max="4" width="9.88671875" style="338" customWidth="1"/>
    <col min="5" max="5" width="10.88671875" style="79" customWidth="1"/>
    <col min="6" max="6" width="15" style="79" customWidth="1"/>
    <col min="7" max="16384" width="9.109375" style="5"/>
  </cols>
  <sheetData>
    <row r="1" spans="1:6" ht="21" customHeight="1" x14ac:dyDescent="0.25">
      <c r="A1" s="297" t="s">
        <v>49</v>
      </c>
      <c r="B1" s="319"/>
      <c r="C1" s="241"/>
      <c r="D1" s="320"/>
      <c r="E1" s="668" t="s">
        <v>118</v>
      </c>
      <c r="F1" s="664"/>
    </row>
    <row r="2" spans="1:6" ht="26.25" customHeight="1" thickBot="1" x14ac:dyDescent="0.3">
      <c r="A2" s="321" t="s">
        <v>51</v>
      </c>
      <c r="B2" s="322" t="s">
        <v>52</v>
      </c>
      <c r="C2" s="322" t="s">
        <v>53</v>
      </c>
      <c r="D2" s="298" t="s">
        <v>54</v>
      </c>
      <c r="E2" s="323" t="s">
        <v>55</v>
      </c>
      <c r="F2" s="324" t="s">
        <v>56</v>
      </c>
    </row>
    <row r="3" spans="1:6" x14ac:dyDescent="0.25">
      <c r="A3" s="275"/>
      <c r="B3" s="279"/>
      <c r="C3" s="245"/>
      <c r="D3" s="325"/>
      <c r="E3" s="326"/>
      <c r="F3" s="327"/>
    </row>
    <row r="4" spans="1:6" x14ac:dyDescent="0.25">
      <c r="A4" s="339" t="s">
        <v>119</v>
      </c>
      <c r="B4" s="236" t="s">
        <v>120</v>
      </c>
      <c r="C4" s="245"/>
      <c r="D4" s="325"/>
      <c r="E4" s="326"/>
      <c r="F4" s="327"/>
    </row>
    <row r="5" spans="1:6" x14ac:dyDescent="0.25">
      <c r="A5" s="340"/>
      <c r="B5" s="279"/>
      <c r="C5" s="245"/>
      <c r="D5" s="325"/>
      <c r="E5" s="326"/>
      <c r="F5" s="327"/>
    </row>
    <row r="6" spans="1:6" x14ac:dyDescent="0.25">
      <c r="A6" s="339" t="s">
        <v>121</v>
      </c>
      <c r="B6" s="342" t="s">
        <v>122</v>
      </c>
      <c r="C6" s="245"/>
      <c r="D6" s="325"/>
      <c r="E6" s="326"/>
      <c r="F6" s="327"/>
    </row>
    <row r="7" spans="1:6" x14ac:dyDescent="0.25">
      <c r="A7" s="340"/>
      <c r="B7" s="343"/>
      <c r="C7" s="245"/>
      <c r="D7" s="325"/>
      <c r="E7" s="326"/>
      <c r="F7" s="327"/>
    </row>
    <row r="8" spans="1:6" x14ac:dyDescent="0.25">
      <c r="A8" s="275"/>
      <c r="B8" s="343" t="s">
        <v>123</v>
      </c>
      <c r="C8" s="245"/>
      <c r="D8" s="325"/>
      <c r="E8" s="326"/>
      <c r="F8" s="327"/>
    </row>
    <row r="9" spans="1:6" x14ac:dyDescent="0.25">
      <c r="A9" s="275"/>
      <c r="B9" s="343"/>
      <c r="C9" s="245"/>
      <c r="D9" s="325"/>
      <c r="E9" s="326"/>
      <c r="F9" s="327"/>
    </row>
    <row r="10" spans="1:6" x14ac:dyDescent="0.25">
      <c r="A10" s="275"/>
      <c r="B10" s="343" t="s">
        <v>227</v>
      </c>
      <c r="C10" s="245" t="s">
        <v>61</v>
      </c>
      <c r="D10" s="592">
        <f>Worksheet!B7*2/1000</f>
        <v>4.2779999999999996</v>
      </c>
      <c r="E10" s="69"/>
      <c r="F10" s="3"/>
    </row>
    <row r="11" spans="1:6" x14ac:dyDescent="0.25">
      <c r="A11" s="275"/>
      <c r="B11" s="343"/>
      <c r="C11" s="245"/>
      <c r="D11" s="325"/>
      <c r="E11" s="329"/>
      <c r="F11" s="288"/>
    </row>
    <row r="12" spans="1:6" x14ac:dyDescent="0.25">
      <c r="A12" s="275"/>
      <c r="B12" s="343" t="s">
        <v>228</v>
      </c>
      <c r="C12" s="245" t="s">
        <v>61</v>
      </c>
      <c r="D12" s="592">
        <v>0.2</v>
      </c>
      <c r="E12" s="69"/>
      <c r="F12" s="3"/>
    </row>
    <row r="13" spans="1:6" x14ac:dyDescent="0.25">
      <c r="A13" s="275"/>
      <c r="B13" s="343"/>
      <c r="C13" s="245"/>
      <c r="D13" s="325"/>
      <c r="E13" s="329"/>
      <c r="F13" s="288"/>
    </row>
    <row r="14" spans="1:6" x14ac:dyDescent="0.25">
      <c r="A14" s="275"/>
      <c r="B14" s="343" t="s">
        <v>124</v>
      </c>
      <c r="C14" s="245" t="s">
        <v>93</v>
      </c>
      <c r="D14" s="325">
        <v>12</v>
      </c>
      <c r="E14" s="69"/>
      <c r="F14" s="3"/>
    </row>
    <row r="15" spans="1:6" x14ac:dyDescent="0.25">
      <c r="A15" s="275"/>
      <c r="B15" s="343"/>
      <c r="C15" s="245"/>
      <c r="D15" s="325"/>
      <c r="E15" s="329"/>
      <c r="F15" s="288"/>
    </row>
    <row r="16" spans="1:6" ht="39.6" x14ac:dyDescent="0.25">
      <c r="A16" s="339" t="s">
        <v>229</v>
      </c>
      <c r="B16" s="342" t="s">
        <v>125</v>
      </c>
      <c r="C16" s="245" t="s">
        <v>61</v>
      </c>
      <c r="D16" s="592">
        <f>D10</f>
        <v>4.2779999999999996</v>
      </c>
      <c r="E16" s="69"/>
      <c r="F16" s="3"/>
    </row>
    <row r="17" spans="1:6" x14ac:dyDescent="0.25">
      <c r="A17" s="275"/>
      <c r="B17" s="343"/>
      <c r="C17" s="245"/>
      <c r="D17" s="325"/>
      <c r="E17" s="326"/>
      <c r="F17" s="327"/>
    </row>
    <row r="18" spans="1:6" ht="26.4" x14ac:dyDescent="0.25">
      <c r="A18" s="341">
        <v>57.07</v>
      </c>
      <c r="B18" s="82" t="s">
        <v>226</v>
      </c>
      <c r="C18" s="48" t="s">
        <v>108</v>
      </c>
      <c r="D18" s="330">
        <v>1</v>
      </c>
      <c r="E18" s="69"/>
      <c r="F18" s="3"/>
    </row>
    <row r="19" spans="1:6" x14ac:dyDescent="0.25">
      <c r="A19" s="275"/>
      <c r="B19" s="279"/>
      <c r="C19" s="245"/>
      <c r="D19" s="325"/>
      <c r="E19" s="326"/>
      <c r="F19" s="327"/>
    </row>
    <row r="20" spans="1:6" x14ac:dyDescent="0.25">
      <c r="A20" s="275"/>
      <c r="B20" s="279"/>
      <c r="C20" s="245"/>
      <c r="D20" s="325"/>
      <c r="E20" s="326"/>
      <c r="F20" s="327"/>
    </row>
    <row r="21" spans="1:6" x14ac:dyDescent="0.25">
      <c r="A21" s="275"/>
      <c r="B21" s="279"/>
      <c r="C21" s="245"/>
      <c r="D21" s="325"/>
      <c r="E21" s="326"/>
      <c r="F21" s="327"/>
    </row>
    <row r="22" spans="1:6" x14ac:dyDescent="0.25">
      <c r="A22" s="275"/>
      <c r="B22" s="279"/>
      <c r="C22" s="245"/>
      <c r="D22" s="325"/>
      <c r="E22" s="326"/>
      <c r="F22" s="327"/>
    </row>
    <row r="23" spans="1:6" x14ac:dyDescent="0.25">
      <c r="A23" s="275"/>
      <c r="B23" s="279"/>
      <c r="C23" s="245"/>
      <c r="D23" s="325"/>
      <c r="E23" s="326"/>
      <c r="F23" s="327"/>
    </row>
    <row r="24" spans="1:6" x14ac:dyDescent="0.25">
      <c r="A24" s="275"/>
      <c r="B24" s="279"/>
      <c r="C24" s="245"/>
      <c r="D24" s="325"/>
      <c r="E24" s="326"/>
      <c r="F24" s="327"/>
    </row>
    <row r="25" spans="1:6" x14ac:dyDescent="0.25">
      <c r="A25" s="275"/>
      <c r="B25" s="279"/>
      <c r="C25" s="245"/>
      <c r="D25" s="325"/>
      <c r="E25" s="326"/>
      <c r="F25" s="327"/>
    </row>
    <row r="26" spans="1:6" x14ac:dyDescent="0.25">
      <c r="A26" s="275"/>
      <c r="B26" s="279"/>
      <c r="C26" s="245"/>
      <c r="D26" s="325"/>
      <c r="E26" s="326"/>
      <c r="F26" s="327"/>
    </row>
    <row r="27" spans="1:6" x14ac:dyDescent="0.25">
      <c r="A27" s="275"/>
      <c r="B27" s="279"/>
      <c r="C27" s="245"/>
      <c r="D27" s="325"/>
      <c r="E27" s="326"/>
      <c r="F27" s="327"/>
    </row>
    <row r="28" spans="1:6" x14ac:dyDescent="0.25">
      <c r="A28" s="275"/>
      <c r="B28" s="279"/>
      <c r="C28" s="245"/>
      <c r="D28" s="325"/>
      <c r="E28" s="326"/>
      <c r="F28" s="327"/>
    </row>
    <row r="29" spans="1:6" x14ac:dyDescent="0.25">
      <c r="A29" s="275"/>
      <c r="B29" s="279"/>
      <c r="C29" s="245"/>
      <c r="D29" s="325"/>
      <c r="E29" s="326"/>
      <c r="F29" s="327"/>
    </row>
    <row r="30" spans="1:6" x14ac:dyDescent="0.25">
      <c r="A30" s="275"/>
      <c r="B30" s="279"/>
      <c r="C30" s="245"/>
      <c r="D30" s="325"/>
      <c r="E30" s="326"/>
      <c r="F30" s="327"/>
    </row>
    <row r="31" spans="1:6" x14ac:dyDescent="0.25">
      <c r="A31" s="275"/>
      <c r="B31" s="279"/>
      <c r="C31" s="245"/>
      <c r="D31" s="325"/>
      <c r="E31" s="326"/>
      <c r="F31" s="327"/>
    </row>
    <row r="32" spans="1:6" x14ac:dyDescent="0.25">
      <c r="A32" s="275"/>
      <c r="B32" s="279"/>
      <c r="C32" s="245"/>
      <c r="D32" s="325"/>
      <c r="E32" s="326"/>
      <c r="F32" s="327"/>
    </row>
    <row r="33" spans="1:6" x14ac:dyDescent="0.25">
      <c r="A33" s="275"/>
      <c r="B33" s="279"/>
      <c r="C33" s="245"/>
      <c r="D33" s="325"/>
      <c r="E33" s="326"/>
      <c r="F33" s="327"/>
    </row>
    <row r="34" spans="1:6" x14ac:dyDescent="0.25">
      <c r="A34" s="275"/>
      <c r="B34" s="279"/>
      <c r="C34" s="245"/>
      <c r="D34" s="325"/>
      <c r="E34" s="326"/>
      <c r="F34" s="327"/>
    </row>
    <row r="35" spans="1:6" x14ac:dyDescent="0.25">
      <c r="A35" s="275"/>
      <c r="B35" s="279"/>
      <c r="C35" s="245"/>
      <c r="D35" s="325"/>
      <c r="E35" s="326"/>
      <c r="F35" s="327"/>
    </row>
    <row r="36" spans="1:6" x14ac:dyDescent="0.25">
      <c r="A36" s="275"/>
      <c r="B36" s="279"/>
      <c r="C36" s="245"/>
      <c r="D36" s="325"/>
      <c r="E36" s="326"/>
      <c r="F36" s="327"/>
    </row>
    <row r="37" spans="1:6" x14ac:dyDescent="0.25">
      <c r="A37" s="275"/>
      <c r="B37" s="279"/>
      <c r="C37" s="245"/>
      <c r="D37" s="325"/>
      <c r="E37" s="326"/>
      <c r="F37" s="327"/>
    </row>
    <row r="38" spans="1:6" x14ac:dyDescent="0.25">
      <c r="A38" s="275"/>
      <c r="B38" s="279"/>
      <c r="C38" s="245"/>
      <c r="D38" s="325"/>
      <c r="E38" s="326"/>
      <c r="F38" s="327"/>
    </row>
    <row r="39" spans="1:6" x14ac:dyDescent="0.25">
      <c r="A39" s="275"/>
      <c r="B39" s="279"/>
      <c r="C39" s="245"/>
      <c r="D39" s="325"/>
      <c r="E39" s="326"/>
      <c r="F39" s="327"/>
    </row>
    <row r="40" spans="1:6" x14ac:dyDescent="0.25">
      <c r="A40" s="275"/>
      <c r="B40" s="279"/>
      <c r="C40" s="245"/>
      <c r="D40" s="325"/>
      <c r="E40" s="326"/>
      <c r="F40" s="327"/>
    </row>
    <row r="41" spans="1:6" x14ac:dyDescent="0.25">
      <c r="A41" s="275"/>
      <c r="B41" s="279"/>
      <c r="C41" s="245"/>
      <c r="D41" s="325"/>
      <c r="E41" s="326"/>
      <c r="F41" s="327"/>
    </row>
    <row r="42" spans="1:6" x14ac:dyDescent="0.25">
      <c r="A42" s="275"/>
      <c r="B42" s="279"/>
      <c r="C42" s="245"/>
      <c r="D42" s="325"/>
      <c r="E42" s="326"/>
      <c r="F42" s="327"/>
    </row>
    <row r="43" spans="1:6" x14ac:dyDescent="0.25">
      <c r="A43" s="275"/>
      <c r="B43" s="279"/>
      <c r="C43" s="245"/>
      <c r="D43" s="325"/>
      <c r="E43" s="326"/>
      <c r="F43" s="327"/>
    </row>
    <row r="44" spans="1:6" x14ac:dyDescent="0.25">
      <c r="A44" s="275"/>
      <c r="B44" s="279"/>
      <c r="C44" s="245"/>
      <c r="D44" s="325"/>
      <c r="E44" s="326"/>
      <c r="F44" s="327"/>
    </row>
    <row r="45" spans="1:6" x14ac:dyDescent="0.25">
      <c r="A45" s="275"/>
      <c r="B45" s="279"/>
      <c r="C45" s="245"/>
      <c r="D45" s="325"/>
      <c r="E45" s="326"/>
      <c r="F45" s="327"/>
    </row>
    <row r="46" spans="1:6" ht="12" customHeight="1" x14ac:dyDescent="0.25">
      <c r="A46" s="275"/>
      <c r="B46" s="279"/>
      <c r="C46" s="245"/>
      <c r="D46" s="325"/>
      <c r="E46" s="326"/>
      <c r="F46" s="327"/>
    </row>
    <row r="47" spans="1:6" ht="13.8" thickBot="1" x14ac:dyDescent="0.3">
      <c r="A47" s="332"/>
      <c r="B47" s="333"/>
      <c r="C47" s="334"/>
      <c r="D47" s="335"/>
      <c r="E47" s="336"/>
      <c r="F47" s="337"/>
    </row>
    <row r="48" spans="1:6" ht="13.8" thickBot="1" x14ac:dyDescent="0.3">
      <c r="A48" s="669" t="s">
        <v>126</v>
      </c>
      <c r="B48" s="670"/>
      <c r="C48" s="670"/>
      <c r="D48" s="670"/>
      <c r="E48" s="671"/>
      <c r="F48" s="402"/>
    </row>
  </sheetData>
  <mergeCells count="2">
    <mergeCell ref="E1:F1"/>
    <mergeCell ref="A48:E48"/>
  </mergeCells>
  <phoneticPr fontId="6" type="noConversion"/>
  <pageMargins left="0.59055118110236227" right="0.31496062992125984" top="0.78740157480314965" bottom="0.78740157480314965" header="0.31496062992125984" footer="0.31496062992125984"/>
  <pageSetup paperSize="9" scale="96" firstPageNumber="36" orientation="portrait" r:id="rId1"/>
  <headerFooter alignWithMargins="0">
    <oddHeader>&amp;LCONSTRUCTION OF INTERNAL ROADS IN MONONONO (WARD 8)
&amp;R&amp;10MOSES KOTANE LOCAL MUNICIPALITY
BID NO: 002/MKLM/2021/2022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92481-C4F6-46E1-A514-A5062B91F7BB}">
  <dimension ref="A1:F52"/>
  <sheetViews>
    <sheetView view="pageLayout" zoomScaleNormal="100" zoomScaleSheetLayoutView="100" workbookViewId="0">
      <selection activeCell="A2" sqref="A2:A27"/>
    </sheetView>
  </sheetViews>
  <sheetFormatPr defaultColWidth="9.109375" defaultRowHeight="13.2" x14ac:dyDescent="0.25"/>
  <cols>
    <col min="1" max="1" width="6.88671875" style="5" customWidth="1"/>
    <col min="2" max="2" width="40.6640625" style="5" customWidth="1"/>
    <col min="3" max="4" width="9.88671875" style="34" customWidth="1"/>
    <col min="5" max="5" width="12" style="79" bestFit="1" customWidth="1"/>
    <col min="6" max="6" width="15" style="79" customWidth="1"/>
    <col min="7" max="16384" width="9.109375" style="5"/>
  </cols>
  <sheetData>
    <row r="1" spans="1:6" ht="21" customHeight="1" x14ac:dyDescent="0.25">
      <c r="A1" s="297" t="s">
        <v>49</v>
      </c>
      <c r="B1" s="319"/>
      <c r="C1" s="241"/>
      <c r="D1" s="241"/>
      <c r="E1" s="663" t="s">
        <v>369</v>
      </c>
      <c r="F1" s="664"/>
    </row>
    <row r="2" spans="1:6" ht="31.95" customHeight="1" thickBot="1" x14ac:dyDescent="0.3">
      <c r="A2" s="344" t="s">
        <v>51</v>
      </c>
      <c r="B2" s="322" t="s">
        <v>52</v>
      </c>
      <c r="C2" s="322" t="s">
        <v>53</v>
      </c>
      <c r="D2" s="346" t="s">
        <v>54</v>
      </c>
      <c r="E2" s="323" t="s">
        <v>55</v>
      </c>
      <c r="F2" s="324" t="s">
        <v>56</v>
      </c>
    </row>
    <row r="3" spans="1:6" x14ac:dyDescent="0.25">
      <c r="A3" s="347"/>
      <c r="B3" s="348"/>
      <c r="C3" s="349"/>
      <c r="D3" s="475"/>
      <c r="E3" s="490"/>
      <c r="F3" s="490"/>
    </row>
    <row r="4" spans="1:6" x14ac:dyDescent="0.25">
      <c r="A4" s="609" t="s">
        <v>376</v>
      </c>
      <c r="B4" s="483" t="s">
        <v>370</v>
      </c>
      <c r="C4" s="469"/>
      <c r="D4" s="475"/>
      <c r="E4" s="490"/>
      <c r="F4" s="490"/>
    </row>
    <row r="5" spans="1:6" x14ac:dyDescent="0.25">
      <c r="A5" s="594"/>
      <c r="B5" s="469"/>
      <c r="C5" s="469"/>
      <c r="D5" s="475"/>
      <c r="E5" s="490"/>
      <c r="F5" s="490"/>
    </row>
    <row r="6" spans="1:6" x14ac:dyDescent="0.25">
      <c r="A6" s="594" t="s">
        <v>628</v>
      </c>
      <c r="B6" s="469" t="s">
        <v>535</v>
      </c>
      <c r="C6" s="48"/>
      <c r="D6" s="491"/>
      <c r="E6" s="490"/>
      <c r="F6" s="490"/>
    </row>
    <row r="7" spans="1:6" x14ac:dyDescent="0.25">
      <c r="A7" s="594"/>
      <c r="B7" s="469"/>
      <c r="C7" s="48"/>
      <c r="D7" s="491"/>
      <c r="E7" s="490"/>
      <c r="F7" s="490"/>
    </row>
    <row r="8" spans="1:6" x14ac:dyDescent="0.25">
      <c r="A8" s="594" t="s">
        <v>267</v>
      </c>
      <c r="B8" s="469" t="s">
        <v>536</v>
      </c>
      <c r="C8" s="48" t="s">
        <v>107</v>
      </c>
      <c r="D8" s="593">
        <f>((Worksheet!B37*Worksheet!H37)+Worksheet!J14+200)/10000</f>
        <v>0.98735125000000012</v>
      </c>
      <c r="E8" s="616"/>
      <c r="F8" s="617"/>
    </row>
    <row r="9" spans="1:6" x14ac:dyDescent="0.25">
      <c r="A9" s="594"/>
      <c r="B9" s="469"/>
      <c r="C9" s="48"/>
      <c r="D9" s="491"/>
      <c r="E9" s="490"/>
      <c r="F9" s="490"/>
    </row>
    <row r="10" spans="1:6" ht="22.8" x14ac:dyDescent="0.25">
      <c r="A10" s="594"/>
      <c r="B10" s="469" t="s">
        <v>537</v>
      </c>
      <c r="C10" s="48"/>
      <c r="D10" s="491"/>
      <c r="E10" s="490"/>
      <c r="F10" s="490"/>
    </row>
    <row r="11" spans="1:6" x14ac:dyDescent="0.25">
      <c r="A11" s="594"/>
      <c r="B11" s="469"/>
      <c r="C11" s="48"/>
      <c r="D11" s="491"/>
      <c r="E11" s="490"/>
      <c r="F11" s="490"/>
    </row>
    <row r="12" spans="1:6" x14ac:dyDescent="0.25">
      <c r="A12" s="594"/>
      <c r="B12" s="469" t="s">
        <v>538</v>
      </c>
      <c r="C12" s="48" t="s">
        <v>116</v>
      </c>
      <c r="D12" s="593">
        <f>(Worksheet!B37*Worksheet!H37)/25*5/1000</f>
        <v>1.6718400000000002</v>
      </c>
      <c r="E12" s="616"/>
      <c r="F12" s="617"/>
    </row>
    <row r="13" spans="1:6" x14ac:dyDescent="0.25">
      <c r="A13" s="594"/>
      <c r="B13" s="469"/>
      <c r="C13" s="48"/>
      <c r="D13" s="491"/>
      <c r="E13" s="490"/>
      <c r="F13" s="490"/>
    </row>
    <row r="14" spans="1:6" x14ac:dyDescent="0.25">
      <c r="A14" s="340"/>
      <c r="B14" s="469"/>
      <c r="C14" s="469"/>
      <c r="D14" s="491"/>
      <c r="E14" s="490"/>
      <c r="F14" s="490"/>
    </row>
    <row r="15" spans="1:6" x14ac:dyDescent="0.25">
      <c r="A15" s="594" t="s">
        <v>377</v>
      </c>
      <c r="B15" s="483" t="s">
        <v>371</v>
      </c>
      <c r="C15" s="48"/>
      <c r="D15" s="491"/>
      <c r="E15" s="492"/>
      <c r="F15" s="492"/>
    </row>
    <row r="16" spans="1:6" x14ac:dyDescent="0.25">
      <c r="A16" s="594"/>
      <c r="B16" s="469"/>
      <c r="C16" s="48"/>
      <c r="D16" s="491"/>
      <c r="E16" s="490"/>
      <c r="F16" s="490"/>
    </row>
    <row r="17" spans="1:6" x14ac:dyDescent="0.25">
      <c r="A17" s="608"/>
      <c r="B17" s="468" t="s">
        <v>372</v>
      </c>
      <c r="C17" s="48"/>
      <c r="D17" s="491"/>
      <c r="E17" s="492"/>
      <c r="F17" s="492"/>
    </row>
    <row r="18" spans="1:6" x14ac:dyDescent="0.25">
      <c r="A18" s="608"/>
      <c r="B18" s="468"/>
      <c r="C18" s="48"/>
      <c r="D18" s="491"/>
      <c r="E18" s="492"/>
      <c r="F18" s="492"/>
    </row>
    <row r="19" spans="1:6" ht="22.8" x14ac:dyDescent="0.25">
      <c r="A19" s="608"/>
      <c r="B19" s="468" t="s">
        <v>373</v>
      </c>
      <c r="C19" s="48" t="s">
        <v>320</v>
      </c>
      <c r="D19" s="491">
        <v>1000</v>
      </c>
      <c r="E19" s="616"/>
      <c r="F19" s="617"/>
    </row>
    <row r="20" spans="1:6" x14ac:dyDescent="0.25">
      <c r="A20" s="594"/>
      <c r="B20" s="469"/>
      <c r="C20" s="48"/>
      <c r="D20" s="491"/>
      <c r="E20" s="490"/>
      <c r="F20" s="490"/>
    </row>
    <row r="21" spans="1:6" ht="22.8" x14ac:dyDescent="0.25">
      <c r="A21" s="608"/>
      <c r="B21" s="468" t="s">
        <v>374</v>
      </c>
      <c r="C21" s="48" t="s">
        <v>320</v>
      </c>
      <c r="D21" s="491">
        <v>1000</v>
      </c>
      <c r="E21" s="616"/>
      <c r="F21" s="617"/>
    </row>
    <row r="22" spans="1:6" x14ac:dyDescent="0.25">
      <c r="A22" s="476"/>
      <c r="B22" s="469"/>
      <c r="C22" s="48"/>
      <c r="D22" s="491"/>
      <c r="E22" s="492"/>
      <c r="F22" s="492"/>
    </row>
    <row r="23" spans="1:6" x14ac:dyDescent="0.25">
      <c r="A23" s="476"/>
      <c r="B23" s="469" t="s">
        <v>375</v>
      </c>
      <c r="C23" s="48" t="s">
        <v>107</v>
      </c>
      <c r="D23" s="593">
        <v>1</v>
      </c>
      <c r="E23" s="616"/>
      <c r="F23" s="617"/>
    </row>
    <row r="24" spans="1:6" x14ac:dyDescent="0.25">
      <c r="A24" s="476"/>
      <c r="B24" s="469"/>
      <c r="C24" s="48"/>
      <c r="D24" s="491"/>
      <c r="E24" s="490"/>
      <c r="F24" s="490"/>
    </row>
    <row r="25" spans="1:6" x14ac:dyDescent="0.25">
      <c r="A25" s="476"/>
      <c r="B25" s="469"/>
      <c r="C25" s="48"/>
      <c r="D25" s="491"/>
      <c r="E25" s="490"/>
      <c r="F25" s="490"/>
    </row>
    <row r="26" spans="1:6" x14ac:dyDescent="0.25">
      <c r="A26" s="476"/>
      <c r="B26" s="469"/>
      <c r="C26" s="48"/>
      <c r="D26" s="491"/>
      <c r="E26" s="490"/>
      <c r="F26" s="490"/>
    </row>
    <row r="27" spans="1:6" x14ac:dyDescent="0.25">
      <c r="A27" s="476"/>
      <c r="B27" s="469"/>
      <c r="C27" s="48"/>
      <c r="D27" s="491"/>
      <c r="E27" s="490"/>
      <c r="F27" s="490"/>
    </row>
    <row r="28" spans="1:6" x14ac:dyDescent="0.25">
      <c r="A28" s="476"/>
      <c r="B28" s="469"/>
      <c r="C28" s="48"/>
      <c r="D28" s="491"/>
      <c r="E28" s="490"/>
      <c r="F28" s="490"/>
    </row>
    <row r="29" spans="1:6" x14ac:dyDescent="0.25">
      <c r="A29" s="476"/>
      <c r="B29" s="469"/>
      <c r="C29" s="48"/>
      <c r="D29" s="491"/>
      <c r="E29" s="490"/>
      <c r="F29" s="490"/>
    </row>
    <row r="30" spans="1:6" x14ac:dyDescent="0.25">
      <c r="A30" s="476"/>
      <c r="B30" s="469"/>
      <c r="C30" s="48"/>
      <c r="D30" s="491"/>
      <c r="E30" s="490"/>
      <c r="F30" s="490"/>
    </row>
    <row r="31" spans="1:6" x14ac:dyDescent="0.25">
      <c r="A31" s="476"/>
      <c r="B31" s="469"/>
      <c r="C31" s="48"/>
      <c r="D31" s="491"/>
      <c r="E31" s="490"/>
      <c r="F31" s="490"/>
    </row>
    <row r="32" spans="1:6" x14ac:dyDescent="0.25">
      <c r="A32" s="476"/>
      <c r="B32" s="469"/>
      <c r="C32" s="48"/>
      <c r="D32" s="491"/>
      <c r="E32" s="490"/>
      <c r="F32" s="490"/>
    </row>
    <row r="33" spans="1:6" x14ac:dyDescent="0.25">
      <c r="A33" s="476"/>
      <c r="B33" s="469"/>
      <c r="C33" s="48"/>
      <c r="D33" s="491"/>
      <c r="E33" s="490"/>
      <c r="F33" s="490"/>
    </row>
    <row r="34" spans="1:6" x14ac:dyDescent="0.25">
      <c r="A34" s="476"/>
      <c r="B34" s="469"/>
      <c r="C34" s="48"/>
      <c r="D34" s="491"/>
      <c r="E34" s="490"/>
      <c r="F34" s="490"/>
    </row>
    <row r="35" spans="1:6" x14ac:dyDescent="0.25">
      <c r="A35" s="476"/>
      <c r="B35" s="469"/>
      <c r="C35" s="48"/>
      <c r="D35" s="491"/>
      <c r="E35" s="490"/>
      <c r="F35" s="490"/>
    </row>
    <row r="36" spans="1:6" x14ac:dyDescent="0.25">
      <c r="A36" s="476"/>
      <c r="B36" s="469"/>
      <c r="C36" s="48"/>
      <c r="D36" s="491"/>
      <c r="E36" s="490"/>
      <c r="F36" s="490"/>
    </row>
    <row r="37" spans="1:6" x14ac:dyDescent="0.25">
      <c r="A37" s="476"/>
      <c r="B37" s="469"/>
      <c r="C37" s="48"/>
      <c r="D37" s="491"/>
      <c r="E37" s="490"/>
      <c r="F37" s="490"/>
    </row>
    <row r="38" spans="1:6" x14ac:dyDescent="0.25">
      <c r="A38" s="476"/>
      <c r="B38" s="469"/>
      <c r="C38" s="48"/>
      <c r="D38" s="491"/>
      <c r="E38" s="490"/>
      <c r="F38" s="490"/>
    </row>
    <row r="39" spans="1:6" x14ac:dyDescent="0.25">
      <c r="A39" s="476"/>
      <c r="B39" s="469"/>
      <c r="C39" s="48"/>
      <c r="D39" s="491"/>
      <c r="E39" s="490"/>
      <c r="F39" s="490"/>
    </row>
    <row r="40" spans="1:6" x14ac:dyDescent="0.25">
      <c r="A40" s="476"/>
      <c r="B40" s="469"/>
      <c r="C40" s="48"/>
      <c r="D40" s="491"/>
      <c r="E40" s="490"/>
      <c r="F40" s="490"/>
    </row>
    <row r="41" spans="1:6" x14ac:dyDescent="0.25">
      <c r="A41" s="476"/>
      <c r="B41" s="469"/>
      <c r="C41" s="48"/>
      <c r="D41" s="491"/>
      <c r="E41" s="490"/>
      <c r="F41" s="490"/>
    </row>
    <row r="42" spans="1:6" x14ac:dyDescent="0.25">
      <c r="A42" s="476"/>
      <c r="B42" s="469"/>
      <c r="C42" s="48"/>
      <c r="D42" s="491"/>
      <c r="E42" s="490"/>
      <c r="F42" s="490"/>
    </row>
    <row r="43" spans="1:6" x14ac:dyDescent="0.25">
      <c r="A43" s="275"/>
      <c r="B43" s="279"/>
      <c r="C43" s="245"/>
      <c r="D43" s="491"/>
      <c r="E43" s="490"/>
      <c r="F43" s="490"/>
    </row>
    <row r="44" spans="1:6" x14ac:dyDescent="0.25">
      <c r="A44" s="275"/>
      <c r="B44" s="355"/>
      <c r="C44" s="356"/>
      <c r="D44" s="491"/>
      <c r="E44" s="490"/>
      <c r="F44" s="490"/>
    </row>
    <row r="45" spans="1:6" x14ac:dyDescent="0.25">
      <c r="A45" s="275"/>
      <c r="B45" s="279"/>
      <c r="C45" s="356"/>
      <c r="D45" s="491"/>
      <c r="E45" s="490"/>
      <c r="F45" s="490"/>
    </row>
    <row r="46" spans="1:6" x14ac:dyDescent="0.25">
      <c r="A46" s="275"/>
      <c r="B46" s="279"/>
      <c r="C46" s="356"/>
      <c r="D46" s="491"/>
      <c r="E46" s="490"/>
      <c r="F46" s="490"/>
    </row>
    <row r="47" spans="1:6" x14ac:dyDescent="0.25">
      <c r="A47" s="275"/>
      <c r="B47" s="279"/>
      <c r="C47" s="356"/>
      <c r="D47" s="491"/>
      <c r="E47" s="490"/>
      <c r="F47" s="490"/>
    </row>
    <row r="48" spans="1:6" x14ac:dyDescent="0.25">
      <c r="A48" s="275"/>
      <c r="B48" s="279"/>
      <c r="C48" s="356"/>
      <c r="D48" s="491"/>
      <c r="E48" s="490"/>
      <c r="F48" s="490"/>
    </row>
    <row r="49" spans="1:6" x14ac:dyDescent="0.25">
      <c r="A49" s="275"/>
      <c r="B49" s="279"/>
      <c r="C49" s="356"/>
      <c r="D49" s="491"/>
      <c r="E49" s="490"/>
      <c r="F49" s="490"/>
    </row>
    <row r="50" spans="1:6" x14ac:dyDescent="0.25">
      <c r="A50" s="275"/>
      <c r="B50" s="279"/>
      <c r="C50" s="356"/>
      <c r="D50" s="491"/>
      <c r="E50" s="490"/>
      <c r="F50" s="490"/>
    </row>
    <row r="51" spans="1:6" ht="13.8" thickBot="1" x14ac:dyDescent="0.3">
      <c r="A51" s="332"/>
      <c r="B51" s="333"/>
      <c r="C51" s="360"/>
      <c r="D51" s="491"/>
      <c r="E51" s="490"/>
      <c r="F51" s="490"/>
    </row>
    <row r="52" spans="1:6" ht="13.8" thickBot="1" x14ac:dyDescent="0.3">
      <c r="A52" s="669" t="s">
        <v>541</v>
      </c>
      <c r="B52" s="670"/>
      <c r="C52" s="670"/>
      <c r="D52" s="670"/>
      <c r="E52" s="672"/>
      <c r="F52" s="403"/>
    </row>
  </sheetData>
  <mergeCells count="2">
    <mergeCell ref="E1:F1"/>
    <mergeCell ref="A52:E52"/>
  </mergeCells>
  <pageMargins left="0.59055118110236227" right="0.31496062992125984" top="0.78740157480314965" bottom="0.78740157480314965" header="0.31496062992125984" footer="0.31496062992125984"/>
  <pageSetup paperSize="9" scale="96" firstPageNumber="38" orientation="portrait" r:id="rId1"/>
  <headerFooter alignWithMargins="0">
    <oddHeader>&amp;LCONSTRUCTION OF INTERNAL ROADS IN MONONONO (WARD 8)
&amp;R&amp;10MOSES KOTANE LOCAL MUNICIPALITY
BID NO: 002/MKLM/2021/2022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view="pageLayout" zoomScaleNormal="100" zoomScaleSheetLayoutView="100" workbookViewId="0">
      <selection activeCell="A2" sqref="A2:A27"/>
    </sheetView>
  </sheetViews>
  <sheetFormatPr defaultColWidth="9.109375" defaultRowHeight="13.2" x14ac:dyDescent="0.25"/>
  <cols>
    <col min="1" max="1" width="8" style="5" customWidth="1"/>
    <col min="2" max="2" width="37.5546875" style="5" customWidth="1"/>
    <col min="3" max="3" width="10" style="34" customWidth="1"/>
    <col min="4" max="4" width="7.44140625" style="78" customWidth="1"/>
    <col min="5" max="5" width="13.6640625" style="79" bestFit="1" customWidth="1"/>
    <col min="6" max="6" width="15" style="79" customWidth="1"/>
    <col min="7" max="7" width="9.109375" style="5"/>
    <col min="8" max="8" width="27.88671875" style="5" customWidth="1"/>
    <col min="9" max="16384" width="9.109375" style="5"/>
  </cols>
  <sheetData>
    <row r="1" spans="1:12" ht="21" customHeight="1" x14ac:dyDescent="0.25">
      <c r="A1" s="60" t="s">
        <v>49</v>
      </c>
      <c r="B1" s="61"/>
      <c r="C1" s="62"/>
      <c r="D1" s="63"/>
      <c r="E1" s="628" t="s">
        <v>94</v>
      </c>
      <c r="F1" s="629"/>
    </row>
    <row r="2" spans="1:12" ht="32.1" customHeight="1" thickBot="1" x14ac:dyDescent="0.3">
      <c r="A2" s="84" t="s">
        <v>51</v>
      </c>
      <c r="B2" s="65" t="s">
        <v>52</v>
      </c>
      <c r="C2" s="65" t="s">
        <v>53</v>
      </c>
      <c r="D2" s="66" t="s">
        <v>54</v>
      </c>
      <c r="E2" s="67" t="s">
        <v>55</v>
      </c>
      <c r="F2" s="68" t="s">
        <v>56</v>
      </c>
    </row>
    <row r="3" spans="1:12" ht="26.4" x14ac:dyDescent="0.25">
      <c r="A3" s="85" t="s">
        <v>95</v>
      </c>
      <c r="B3" s="86" t="s">
        <v>96</v>
      </c>
      <c r="C3" s="87"/>
      <c r="D3" s="88"/>
      <c r="E3" s="45"/>
      <c r="F3" s="89"/>
    </row>
    <row r="4" spans="1:12" x14ac:dyDescent="0.25">
      <c r="A4" s="159"/>
      <c r="B4" s="121"/>
      <c r="C4" s="92"/>
      <c r="D4" s="93"/>
      <c r="E4" s="70"/>
      <c r="F4" s="4"/>
    </row>
    <row r="5" spans="1:12" ht="26.4" x14ac:dyDescent="0.25">
      <c r="A5" s="159" t="s">
        <v>97</v>
      </c>
      <c r="B5" s="91" t="s">
        <v>98</v>
      </c>
      <c r="C5" s="92"/>
      <c r="D5" s="93"/>
      <c r="E5" s="70"/>
      <c r="F5" s="4"/>
    </row>
    <row r="6" spans="1:12" x14ac:dyDescent="0.25">
      <c r="A6" s="90"/>
      <c r="B6" s="525"/>
      <c r="C6" s="92"/>
      <c r="D6" s="526"/>
      <c r="E6" s="70"/>
      <c r="F6" s="4"/>
    </row>
    <row r="7" spans="1:12" x14ac:dyDescent="0.25">
      <c r="A7" s="90"/>
      <c r="B7" s="520" t="s">
        <v>15</v>
      </c>
      <c r="C7" s="94" t="s">
        <v>136</v>
      </c>
      <c r="D7" s="527">
        <v>1</v>
      </c>
      <c r="E7" s="69"/>
      <c r="F7" s="3"/>
      <c r="H7" s="95">
        <f>Sum!E6</f>
        <v>0</v>
      </c>
    </row>
    <row r="8" spans="1:12" x14ac:dyDescent="0.25">
      <c r="A8" s="90"/>
      <c r="B8" s="520"/>
      <c r="C8" s="94"/>
      <c r="D8" s="527"/>
      <c r="E8" s="393"/>
      <c r="F8" s="394"/>
      <c r="H8" s="95"/>
    </row>
    <row r="9" spans="1:12" x14ac:dyDescent="0.25">
      <c r="A9" s="90"/>
      <c r="B9" s="520" t="s">
        <v>16</v>
      </c>
      <c r="C9" s="94" t="s">
        <v>136</v>
      </c>
      <c r="D9" s="527">
        <v>1</v>
      </c>
      <c r="E9" s="69"/>
      <c r="F9" s="3"/>
      <c r="H9" s="95"/>
    </row>
    <row r="10" spans="1:12" x14ac:dyDescent="0.25">
      <c r="A10" s="90"/>
      <c r="B10" s="520"/>
      <c r="C10" s="94"/>
      <c r="D10" s="527"/>
      <c r="E10" s="393"/>
      <c r="F10" s="395"/>
      <c r="H10" s="407"/>
    </row>
    <row r="11" spans="1:12" x14ac:dyDescent="0.25">
      <c r="A11" s="90"/>
      <c r="B11" s="520" t="s">
        <v>17</v>
      </c>
      <c r="C11" s="48" t="s">
        <v>18</v>
      </c>
      <c r="D11" s="527">
        <v>9</v>
      </c>
      <c r="E11" s="69"/>
      <c r="F11" s="3"/>
    </row>
    <row r="12" spans="1:12" x14ac:dyDescent="0.25">
      <c r="A12" s="90"/>
      <c r="B12" s="520"/>
      <c r="C12" s="48"/>
      <c r="D12" s="527"/>
      <c r="E12" s="70"/>
      <c r="F12" s="4"/>
    </row>
    <row r="13" spans="1:12" ht="79.2" x14ac:dyDescent="0.25">
      <c r="A13" s="90"/>
      <c r="B13" s="521" t="s">
        <v>612</v>
      </c>
      <c r="C13" s="48"/>
      <c r="D13" s="527"/>
      <c r="E13" s="70"/>
      <c r="F13" s="4"/>
    </row>
    <row r="14" spans="1:12" x14ac:dyDescent="0.25">
      <c r="A14" s="90"/>
      <c r="B14" s="519"/>
      <c r="C14" s="48"/>
      <c r="D14" s="527"/>
      <c r="E14" s="70"/>
      <c r="F14" s="4"/>
    </row>
    <row r="15" spans="1:12" ht="39.6" x14ac:dyDescent="0.25">
      <c r="A15" s="159" t="s">
        <v>180</v>
      </c>
      <c r="B15" s="466" t="s">
        <v>394</v>
      </c>
      <c r="C15" s="2" t="s">
        <v>100</v>
      </c>
      <c r="D15" s="381">
        <v>2</v>
      </c>
      <c r="E15" s="69"/>
      <c r="F15" s="3"/>
    </row>
    <row r="16" spans="1:12" x14ac:dyDescent="0.25">
      <c r="A16" s="90"/>
      <c r="B16" s="1"/>
      <c r="C16" s="2"/>
      <c r="D16" s="93"/>
      <c r="E16" s="96"/>
      <c r="F16" s="4"/>
      <c r="H16" s="382"/>
      <c r="I16" s="154"/>
      <c r="J16" s="380"/>
      <c r="K16" s="383"/>
      <c r="L16" s="384"/>
    </row>
    <row r="17" spans="1:6" x14ac:dyDescent="0.25">
      <c r="A17" s="90"/>
      <c r="B17" s="102"/>
      <c r="C17" s="2"/>
      <c r="D17" s="93"/>
      <c r="E17" s="70"/>
      <c r="F17" s="4"/>
    </row>
    <row r="18" spans="1:6" x14ac:dyDescent="0.25">
      <c r="A18" s="90"/>
      <c r="B18" s="104"/>
      <c r="C18" s="54"/>
      <c r="D18" s="93"/>
      <c r="E18" s="70"/>
      <c r="F18" s="4"/>
    </row>
    <row r="19" spans="1:6" x14ac:dyDescent="0.25">
      <c r="A19" s="90"/>
      <c r="B19" s="385"/>
      <c r="C19" s="54"/>
      <c r="D19" s="527"/>
      <c r="E19" s="70"/>
      <c r="F19" s="4"/>
    </row>
    <row r="20" spans="1:6" x14ac:dyDescent="0.25">
      <c r="A20" s="90"/>
      <c r="B20" s="1"/>
      <c r="C20" s="54"/>
      <c r="D20" s="527"/>
      <c r="E20" s="70"/>
      <c r="F20" s="4"/>
    </row>
    <row r="21" spans="1:6" x14ac:dyDescent="0.25">
      <c r="A21" s="90"/>
      <c r="B21" s="99"/>
      <c r="C21" s="2"/>
      <c r="D21" s="386"/>
      <c r="E21" s="70"/>
      <c r="F21" s="4"/>
    </row>
    <row r="22" spans="1:6" x14ac:dyDescent="0.25">
      <c r="A22" s="90"/>
      <c r="B22" s="1"/>
      <c r="C22" s="2"/>
      <c r="D22" s="93"/>
      <c r="E22" s="70"/>
      <c r="F22" s="4"/>
    </row>
    <row r="23" spans="1:6" x14ac:dyDescent="0.25">
      <c r="A23" s="90"/>
      <c r="B23" s="1"/>
      <c r="C23" s="2"/>
      <c r="D23" s="93"/>
      <c r="E23" s="70"/>
      <c r="F23" s="4"/>
    </row>
    <row r="24" spans="1:6" x14ac:dyDescent="0.25">
      <c r="A24" s="90"/>
      <c r="B24" s="1"/>
      <c r="C24" s="2"/>
      <c r="D24" s="93"/>
      <c r="E24" s="70"/>
      <c r="F24" s="4"/>
    </row>
    <row r="25" spans="1:6" x14ac:dyDescent="0.25">
      <c r="A25" s="90"/>
      <c r="B25" s="1"/>
      <c r="C25" s="2"/>
      <c r="D25" s="93"/>
      <c r="E25" s="70"/>
      <c r="F25" s="4"/>
    </row>
    <row r="26" spans="1:6" x14ac:dyDescent="0.25">
      <c r="A26" s="90"/>
      <c r="B26" s="1"/>
      <c r="C26" s="2"/>
      <c r="D26" s="93"/>
      <c r="E26" s="70"/>
      <c r="F26" s="4"/>
    </row>
    <row r="27" spans="1:6" x14ac:dyDescent="0.25">
      <c r="A27" s="90"/>
      <c r="B27" s="1"/>
      <c r="C27" s="2"/>
      <c r="D27" s="93"/>
      <c r="E27" s="70"/>
      <c r="F27" s="4"/>
    </row>
    <row r="28" spans="1:6" x14ac:dyDescent="0.25">
      <c r="A28" s="90"/>
      <c r="B28" s="1"/>
      <c r="C28" s="2"/>
      <c r="D28" s="93"/>
      <c r="E28" s="70"/>
      <c r="F28" s="4"/>
    </row>
    <row r="29" spans="1:6" x14ac:dyDescent="0.25">
      <c r="A29" s="90"/>
      <c r="B29" s="1"/>
      <c r="C29" s="2"/>
      <c r="D29" s="93"/>
      <c r="E29" s="70"/>
      <c r="F29" s="4"/>
    </row>
    <row r="30" spans="1:6" x14ac:dyDescent="0.25">
      <c r="A30" s="90"/>
      <c r="B30" s="1"/>
      <c r="C30" s="2"/>
      <c r="D30" s="93"/>
      <c r="E30" s="70"/>
      <c r="F30" s="4"/>
    </row>
    <row r="31" spans="1:6" x14ac:dyDescent="0.25">
      <c r="A31" s="90"/>
      <c r="B31" s="1"/>
      <c r="C31" s="2"/>
      <c r="D31" s="93"/>
      <c r="E31" s="70"/>
      <c r="F31" s="4"/>
    </row>
    <row r="32" spans="1:6" x14ac:dyDescent="0.25">
      <c r="A32" s="90"/>
      <c r="B32" s="1"/>
      <c r="C32" s="2"/>
      <c r="D32" s="93"/>
      <c r="E32" s="70"/>
      <c r="F32" s="4"/>
    </row>
    <row r="33" spans="1:6" x14ac:dyDescent="0.25">
      <c r="A33" s="90"/>
      <c r="B33" s="1"/>
      <c r="C33" s="2"/>
      <c r="D33" s="93"/>
      <c r="E33" s="70"/>
      <c r="F33" s="4"/>
    </row>
    <row r="34" spans="1:6" x14ac:dyDescent="0.25">
      <c r="A34" s="90"/>
      <c r="B34" s="1"/>
      <c r="C34" s="2"/>
      <c r="D34" s="93"/>
      <c r="E34" s="70"/>
      <c r="F34" s="4"/>
    </row>
    <row r="35" spans="1:6" x14ac:dyDescent="0.25">
      <c r="A35" s="90"/>
      <c r="B35" s="91"/>
      <c r="C35" s="97"/>
      <c r="D35" s="93"/>
      <c r="E35" s="71"/>
      <c r="F35" s="4"/>
    </row>
    <row r="36" spans="1:6" x14ac:dyDescent="0.25">
      <c r="A36" s="90"/>
      <c r="B36" s="1"/>
      <c r="C36" s="2"/>
      <c r="D36" s="93"/>
      <c r="E36" s="71"/>
      <c r="F36" s="4"/>
    </row>
    <row r="37" spans="1:6" x14ac:dyDescent="0.25">
      <c r="A37" s="98"/>
      <c r="B37" s="99"/>
      <c r="C37" s="2"/>
      <c r="D37" s="93"/>
      <c r="E37" s="71"/>
      <c r="F37" s="4"/>
    </row>
    <row r="38" spans="1:6" x14ac:dyDescent="0.25">
      <c r="A38" s="90"/>
      <c r="B38" s="91"/>
      <c r="C38" s="97"/>
      <c r="D38" s="93"/>
      <c r="E38" s="70"/>
      <c r="F38" s="4"/>
    </row>
    <row r="39" spans="1:6" x14ac:dyDescent="0.25">
      <c r="A39" s="98"/>
      <c r="B39" s="99"/>
      <c r="C39" s="2"/>
      <c r="D39" s="93"/>
      <c r="E39" s="70"/>
      <c r="F39" s="4"/>
    </row>
    <row r="40" spans="1:6" x14ac:dyDescent="0.25">
      <c r="A40" s="100"/>
      <c r="B40" s="101"/>
      <c r="C40" s="54"/>
      <c r="D40" s="93"/>
      <c r="E40" s="70"/>
      <c r="F40" s="4"/>
    </row>
    <row r="41" spans="1:6" x14ac:dyDescent="0.25">
      <c r="A41" s="90"/>
      <c r="B41" s="102"/>
      <c r="C41" s="2"/>
      <c r="D41" s="103"/>
      <c r="E41" s="52"/>
      <c r="F41" s="4"/>
    </row>
    <row r="42" spans="1:6" x14ac:dyDescent="0.25">
      <c r="A42" s="90"/>
      <c r="B42" s="104"/>
      <c r="C42" s="54"/>
      <c r="D42" s="103"/>
      <c r="E42" s="52"/>
      <c r="F42" s="4"/>
    </row>
    <row r="43" spans="1:6" ht="13.8" thickBot="1" x14ac:dyDescent="0.3">
      <c r="A43" s="105"/>
      <c r="B43" s="106"/>
      <c r="C43" s="107"/>
      <c r="D43" s="108"/>
      <c r="E43" s="109"/>
      <c r="F43" s="4"/>
    </row>
    <row r="44" spans="1:6" ht="13.8" thickBot="1" x14ac:dyDescent="0.3">
      <c r="A44" s="517" t="s">
        <v>102</v>
      </c>
      <c r="B44" s="110"/>
      <c r="C44" s="110"/>
      <c r="D44" s="111"/>
      <c r="E44" s="112"/>
      <c r="F44" s="75"/>
    </row>
  </sheetData>
  <mergeCells count="1">
    <mergeCell ref="E1:F1"/>
  </mergeCells>
  <phoneticPr fontId="6" type="noConversion"/>
  <pageMargins left="0.59055118110236227" right="0.31496062992125984" top="0.78740157480314965" bottom="0.78740157480314965" header="0.31496062992125984" footer="0.31496062992125984"/>
  <pageSetup paperSize="9" scale="96" firstPageNumber="2" orientation="portrait" r:id="rId1"/>
  <headerFooter alignWithMargins="0">
    <oddHeader>&amp;LCONSTRUCTION OF INTERNAL ROADS IN MONONONO (WARD 8)
&amp;R&amp;10MOSES KOTANE LOCAL MUNICIPALITY
BID NO: 002/MKLM/2021/2022</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2CE30-0490-4427-A1B7-C6A3DF698D38}">
  <dimension ref="A1:F53"/>
  <sheetViews>
    <sheetView view="pageLayout" zoomScaleNormal="100" zoomScaleSheetLayoutView="100" workbookViewId="0">
      <selection activeCell="A2" sqref="A2:A27"/>
    </sheetView>
  </sheetViews>
  <sheetFormatPr defaultColWidth="9.109375" defaultRowHeight="13.2" x14ac:dyDescent="0.25"/>
  <cols>
    <col min="1" max="1" width="6.88671875" style="5" customWidth="1"/>
    <col min="2" max="2" width="40.6640625" style="5" customWidth="1"/>
    <col min="3" max="4" width="9.88671875" style="34" customWidth="1"/>
    <col min="5" max="5" width="10.88671875" style="79" customWidth="1"/>
    <col min="6" max="6" width="15" style="79" customWidth="1"/>
    <col min="7" max="16384" width="9.109375" style="5"/>
  </cols>
  <sheetData>
    <row r="1" spans="1:6" ht="21" customHeight="1" x14ac:dyDescent="0.25">
      <c r="A1" s="297" t="s">
        <v>49</v>
      </c>
      <c r="B1" s="319"/>
      <c r="C1" s="241"/>
      <c r="D1" s="241"/>
      <c r="E1" s="663" t="s">
        <v>127</v>
      </c>
      <c r="F1" s="664"/>
    </row>
    <row r="2" spans="1:6" ht="31.95" customHeight="1" thickBot="1" x14ac:dyDescent="0.3">
      <c r="A2" s="344" t="s">
        <v>51</v>
      </c>
      <c r="B2" s="322" t="s">
        <v>52</v>
      </c>
      <c r="C2" s="322" t="s">
        <v>53</v>
      </c>
      <c r="D2" s="346" t="s">
        <v>54</v>
      </c>
      <c r="E2" s="323" t="s">
        <v>55</v>
      </c>
      <c r="F2" s="324" t="s">
        <v>56</v>
      </c>
    </row>
    <row r="3" spans="1:6" x14ac:dyDescent="0.25">
      <c r="A3" s="347"/>
      <c r="B3" s="348"/>
      <c r="C3" s="349"/>
      <c r="D3" s="350"/>
      <c r="E3" s="351"/>
      <c r="F3" s="352"/>
    </row>
    <row r="4" spans="1:6" ht="24" x14ac:dyDescent="0.25">
      <c r="A4" s="609" t="s">
        <v>378</v>
      </c>
      <c r="B4" s="483" t="s">
        <v>128</v>
      </c>
      <c r="C4" s="469"/>
      <c r="D4" s="475"/>
      <c r="E4" s="476"/>
      <c r="F4" s="523"/>
    </row>
    <row r="5" spans="1:6" x14ac:dyDescent="0.25">
      <c r="A5" s="594"/>
      <c r="B5" s="469"/>
      <c r="C5" s="469"/>
      <c r="D5" s="475"/>
      <c r="E5" s="476"/>
      <c r="F5" s="560"/>
    </row>
    <row r="6" spans="1:6" x14ac:dyDescent="0.25">
      <c r="A6" s="608" t="s">
        <v>629</v>
      </c>
      <c r="B6" s="483" t="s">
        <v>129</v>
      </c>
      <c r="C6" s="469"/>
      <c r="D6" s="475"/>
      <c r="E6" s="476"/>
      <c r="F6" s="560"/>
    </row>
    <row r="7" spans="1:6" x14ac:dyDescent="0.25">
      <c r="A7" s="594"/>
      <c r="B7" s="469"/>
      <c r="C7" s="469"/>
      <c r="D7" s="475"/>
      <c r="E7" s="476"/>
      <c r="F7" s="560"/>
    </row>
    <row r="8" spans="1:6" x14ac:dyDescent="0.25">
      <c r="A8" s="594" t="s">
        <v>267</v>
      </c>
      <c r="B8" s="468" t="s">
        <v>130</v>
      </c>
      <c r="C8" s="48" t="s">
        <v>61</v>
      </c>
      <c r="D8" s="593">
        <f>(Worksheet!B7+Worksheet!B37)/1000</f>
        <v>3.3</v>
      </c>
      <c r="E8" s="69"/>
      <c r="F8" s="3"/>
    </row>
    <row r="9" spans="1:6" x14ac:dyDescent="0.25">
      <c r="A9" s="594"/>
      <c r="B9" s="469"/>
      <c r="C9" s="48"/>
      <c r="D9" s="475"/>
      <c r="E9" s="476"/>
      <c r="F9" s="560"/>
    </row>
    <row r="10" spans="1:6" x14ac:dyDescent="0.25">
      <c r="A10" s="594"/>
      <c r="B10" s="469"/>
      <c r="C10" s="48"/>
      <c r="D10" s="475"/>
      <c r="E10" s="476"/>
      <c r="F10" s="560"/>
    </row>
    <row r="11" spans="1:6" x14ac:dyDescent="0.25">
      <c r="A11" s="594"/>
      <c r="B11" s="469"/>
      <c r="C11" s="469"/>
      <c r="D11" s="475"/>
      <c r="E11" s="476"/>
      <c r="F11" s="560"/>
    </row>
    <row r="12" spans="1:6" x14ac:dyDescent="0.25">
      <c r="A12" s="364"/>
      <c r="B12" s="51"/>
      <c r="C12" s="48"/>
      <c r="D12" s="494"/>
      <c r="E12" s="326"/>
      <c r="F12" s="498"/>
    </row>
    <row r="13" spans="1:6" x14ac:dyDescent="0.25">
      <c r="A13" s="256"/>
      <c r="B13" s="51"/>
      <c r="C13" s="48"/>
      <c r="D13" s="494"/>
      <c r="E13" s="326"/>
      <c r="F13" s="327"/>
    </row>
    <row r="14" spans="1:6" x14ac:dyDescent="0.25">
      <c r="A14" s="275"/>
      <c r="B14" s="519"/>
      <c r="C14" s="245"/>
      <c r="D14" s="493"/>
      <c r="E14" s="326"/>
      <c r="F14" s="327"/>
    </row>
    <row r="15" spans="1:6" x14ac:dyDescent="0.25">
      <c r="A15" s="275"/>
      <c r="B15" s="192"/>
      <c r="C15" s="245"/>
      <c r="D15" s="300"/>
      <c r="E15" s="326"/>
      <c r="F15" s="345"/>
    </row>
    <row r="16" spans="1:6" x14ac:dyDescent="0.25">
      <c r="A16" s="275"/>
      <c r="B16" s="192"/>
      <c r="C16" s="245"/>
      <c r="D16" s="300"/>
      <c r="E16" s="326"/>
      <c r="F16" s="345"/>
    </row>
    <row r="17" spans="1:6" x14ac:dyDescent="0.25">
      <c r="A17" s="275"/>
      <c r="B17" s="192"/>
      <c r="C17" s="245"/>
      <c r="D17" s="300"/>
      <c r="E17" s="326"/>
      <c r="F17" s="345"/>
    </row>
    <row r="18" spans="1:6" x14ac:dyDescent="0.25">
      <c r="A18" s="275"/>
      <c r="B18" s="192"/>
      <c r="C18" s="245"/>
      <c r="D18" s="300"/>
      <c r="E18" s="326"/>
      <c r="F18" s="345"/>
    </row>
    <row r="19" spans="1:6" x14ac:dyDescent="0.25">
      <c r="A19" s="275"/>
      <c r="B19" s="192"/>
      <c r="C19" s="245"/>
      <c r="D19" s="300"/>
      <c r="E19" s="326"/>
      <c r="F19" s="345"/>
    </row>
    <row r="20" spans="1:6" x14ac:dyDescent="0.25">
      <c r="A20" s="275"/>
      <c r="B20" s="192"/>
      <c r="C20" s="245"/>
      <c r="D20" s="300"/>
      <c r="E20" s="326"/>
      <c r="F20" s="345"/>
    </row>
    <row r="21" spans="1:6" x14ac:dyDescent="0.25">
      <c r="A21" s="275"/>
      <c r="B21" s="192"/>
      <c r="C21" s="245"/>
      <c r="D21" s="300"/>
      <c r="E21" s="326"/>
      <c r="F21" s="345"/>
    </row>
    <row r="22" spans="1:6" x14ac:dyDescent="0.25">
      <c r="A22" s="275"/>
      <c r="B22" s="192"/>
      <c r="C22" s="245"/>
      <c r="D22" s="300"/>
      <c r="E22" s="326"/>
      <c r="F22" s="345"/>
    </row>
    <row r="23" spans="1:6" x14ac:dyDescent="0.25">
      <c r="A23" s="275"/>
      <c r="B23" s="192"/>
      <c r="C23" s="245"/>
      <c r="D23" s="300"/>
      <c r="E23" s="326"/>
      <c r="F23" s="345"/>
    </row>
    <row r="24" spans="1:6" x14ac:dyDescent="0.25">
      <c r="A24" s="275"/>
      <c r="B24" s="192"/>
      <c r="C24" s="245"/>
      <c r="D24" s="300"/>
      <c r="E24" s="326"/>
      <c r="F24" s="345"/>
    </row>
    <row r="25" spans="1:6" x14ac:dyDescent="0.25">
      <c r="A25" s="275"/>
      <c r="B25" s="192"/>
      <c r="C25" s="245"/>
      <c r="D25" s="300"/>
      <c r="E25" s="326"/>
      <c r="F25" s="345"/>
    </row>
    <row r="26" spans="1:6" x14ac:dyDescent="0.25">
      <c r="A26" s="275"/>
      <c r="B26" s="192"/>
      <c r="C26" s="245"/>
      <c r="D26" s="300"/>
      <c r="E26" s="326"/>
      <c r="F26" s="345"/>
    </row>
    <row r="27" spans="1:6" x14ac:dyDescent="0.25">
      <c r="A27" s="275"/>
      <c r="B27" s="192"/>
      <c r="C27" s="245"/>
      <c r="D27" s="300"/>
      <c r="E27" s="326"/>
      <c r="F27" s="345"/>
    </row>
    <row r="28" spans="1:6" x14ac:dyDescent="0.25">
      <c r="A28" s="275"/>
      <c r="B28" s="192"/>
      <c r="C28" s="245"/>
      <c r="D28" s="300"/>
      <c r="E28" s="326"/>
      <c r="F28" s="327"/>
    </row>
    <row r="29" spans="1:6" x14ac:dyDescent="0.25">
      <c r="A29" s="275"/>
      <c r="B29" s="192"/>
      <c r="C29" s="245"/>
      <c r="D29" s="300"/>
      <c r="E29" s="326"/>
      <c r="F29" s="345"/>
    </row>
    <row r="30" spans="1:6" x14ac:dyDescent="0.25">
      <c r="A30" s="275"/>
      <c r="B30" s="192"/>
      <c r="C30" s="245"/>
      <c r="D30" s="300"/>
      <c r="E30" s="326"/>
      <c r="F30" s="345"/>
    </row>
    <row r="31" spans="1:6" x14ac:dyDescent="0.25">
      <c r="A31" s="275"/>
      <c r="B31" s="192"/>
      <c r="C31" s="245"/>
      <c r="D31" s="300"/>
      <c r="E31" s="326"/>
      <c r="F31" s="345"/>
    </row>
    <row r="32" spans="1:6" x14ac:dyDescent="0.25">
      <c r="A32" s="275"/>
      <c r="B32" s="192"/>
      <c r="C32" s="245"/>
      <c r="D32" s="300"/>
      <c r="E32" s="326"/>
      <c r="F32" s="345"/>
    </row>
    <row r="33" spans="1:6" x14ac:dyDescent="0.25">
      <c r="A33" s="275"/>
      <c r="B33" s="192"/>
      <c r="C33" s="245"/>
      <c r="D33" s="300"/>
      <c r="E33" s="326"/>
      <c r="F33" s="345"/>
    </row>
    <row r="34" spans="1:6" x14ac:dyDescent="0.25">
      <c r="A34" s="275"/>
      <c r="B34" s="192"/>
      <c r="C34" s="245"/>
      <c r="D34" s="300"/>
      <c r="E34" s="326"/>
      <c r="F34" s="345"/>
    </row>
    <row r="35" spans="1:6" x14ac:dyDescent="0.25">
      <c r="A35" s="275"/>
      <c r="B35" s="192"/>
      <c r="C35" s="245"/>
      <c r="D35" s="300"/>
      <c r="E35" s="326"/>
      <c r="F35" s="345"/>
    </row>
    <row r="36" spans="1:6" x14ac:dyDescent="0.25">
      <c r="A36" s="275"/>
      <c r="B36" s="192"/>
      <c r="C36" s="245"/>
      <c r="D36" s="300"/>
      <c r="E36" s="326"/>
      <c r="F36" s="345"/>
    </row>
    <row r="37" spans="1:6" x14ac:dyDescent="0.25">
      <c r="A37" s="275"/>
      <c r="B37" s="192"/>
      <c r="C37" s="245"/>
      <c r="D37" s="300"/>
      <c r="E37" s="326"/>
      <c r="F37" s="345"/>
    </row>
    <row r="38" spans="1:6" x14ac:dyDescent="0.25">
      <c r="A38" s="275"/>
      <c r="B38" s="192"/>
      <c r="C38" s="245"/>
      <c r="D38" s="300"/>
      <c r="E38" s="326"/>
      <c r="F38" s="345"/>
    </row>
    <row r="39" spans="1:6" x14ac:dyDescent="0.25">
      <c r="A39" s="275"/>
      <c r="B39" s="192"/>
      <c r="C39" s="245"/>
      <c r="D39" s="300"/>
      <c r="E39" s="326"/>
      <c r="F39" s="345"/>
    </row>
    <row r="40" spans="1:6" x14ac:dyDescent="0.25">
      <c r="A40" s="275"/>
      <c r="B40" s="192"/>
      <c r="C40" s="245"/>
      <c r="D40" s="300"/>
      <c r="E40" s="326"/>
      <c r="F40" s="345"/>
    </row>
    <row r="41" spans="1:6" x14ac:dyDescent="0.25">
      <c r="A41" s="275"/>
      <c r="B41" s="192"/>
      <c r="C41" s="245"/>
      <c r="D41" s="300"/>
      <c r="E41" s="326"/>
      <c r="F41" s="327"/>
    </row>
    <row r="42" spans="1:6" x14ac:dyDescent="0.25">
      <c r="A42" s="275"/>
      <c r="B42" s="279"/>
      <c r="C42" s="245"/>
      <c r="D42" s="300"/>
      <c r="E42" s="326"/>
      <c r="F42" s="327"/>
    </row>
    <row r="43" spans="1:6" x14ac:dyDescent="0.25">
      <c r="A43" s="275"/>
      <c r="B43" s="279"/>
      <c r="C43" s="245"/>
      <c r="D43" s="300"/>
      <c r="E43" s="326"/>
      <c r="F43" s="327"/>
    </row>
    <row r="44" spans="1:6" x14ac:dyDescent="0.25">
      <c r="A44" s="275"/>
      <c r="B44" s="279"/>
      <c r="C44" s="245"/>
      <c r="D44" s="300"/>
      <c r="E44" s="326"/>
      <c r="F44" s="327"/>
    </row>
    <row r="45" spans="1:6" x14ac:dyDescent="0.25">
      <c r="A45" s="275"/>
      <c r="B45" s="355"/>
      <c r="C45" s="356"/>
      <c r="D45" s="357"/>
      <c r="E45" s="358"/>
      <c r="F45" s="359"/>
    </row>
    <row r="46" spans="1:6" x14ac:dyDescent="0.25">
      <c r="A46" s="275"/>
      <c r="B46" s="279"/>
      <c r="C46" s="356"/>
      <c r="D46" s="357"/>
      <c r="E46" s="358"/>
      <c r="F46" s="359"/>
    </row>
    <row r="47" spans="1:6" x14ac:dyDescent="0.25">
      <c r="A47" s="275"/>
      <c r="B47" s="279"/>
      <c r="C47" s="356"/>
      <c r="D47" s="357"/>
      <c r="E47" s="358"/>
      <c r="F47" s="359"/>
    </row>
    <row r="48" spans="1:6" x14ac:dyDescent="0.25">
      <c r="A48" s="275"/>
      <c r="B48" s="279"/>
      <c r="C48" s="356"/>
      <c r="D48" s="357"/>
      <c r="E48" s="358"/>
      <c r="F48" s="359"/>
    </row>
    <row r="49" spans="1:6" x14ac:dyDescent="0.25">
      <c r="A49" s="275"/>
      <c r="B49" s="279"/>
      <c r="C49" s="356"/>
      <c r="D49" s="357"/>
      <c r="E49" s="358"/>
      <c r="F49" s="359"/>
    </row>
    <row r="50" spans="1:6" x14ac:dyDescent="0.25">
      <c r="A50" s="275"/>
      <c r="B50" s="279"/>
      <c r="C50" s="356"/>
      <c r="D50" s="357"/>
      <c r="E50" s="358"/>
      <c r="F50" s="359"/>
    </row>
    <row r="51" spans="1:6" x14ac:dyDescent="0.25">
      <c r="A51" s="275"/>
      <c r="B51" s="279"/>
      <c r="C51" s="356"/>
      <c r="D51" s="357"/>
      <c r="E51" s="358"/>
      <c r="F51" s="359"/>
    </row>
    <row r="52" spans="1:6" ht="13.8" thickBot="1" x14ac:dyDescent="0.3">
      <c r="A52" s="332"/>
      <c r="B52" s="333"/>
      <c r="C52" s="360"/>
      <c r="D52" s="361"/>
      <c r="E52" s="362"/>
      <c r="F52" s="363"/>
    </row>
    <row r="53" spans="1:6" ht="13.8" thickBot="1" x14ac:dyDescent="0.3">
      <c r="A53" s="669" t="s">
        <v>540</v>
      </c>
      <c r="B53" s="670"/>
      <c r="C53" s="670"/>
      <c r="D53" s="670"/>
      <c r="E53" s="672"/>
      <c r="F53" s="403"/>
    </row>
  </sheetData>
  <mergeCells count="2">
    <mergeCell ref="E1:F1"/>
    <mergeCell ref="A53:E53"/>
  </mergeCells>
  <pageMargins left="0.59055118110236227" right="0.31496062992125984" top="0.78740157480314965" bottom="0.78740157480314965" header="0.31496062992125984" footer="0.31496062992125984"/>
  <pageSetup paperSize="9" scale="96" firstPageNumber="38" orientation="portrait" r:id="rId1"/>
  <headerFooter alignWithMargins="0">
    <oddHeader>&amp;LCONSTRUCTION OF INTERNAL ROADS IN MONONONO (WARD 8)
&amp;R&amp;10MOSES KOTANE LOCAL MUNICIPALITY
BID NO: 002/MKLM/2021/2022</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11368-10F0-4E6D-BCE1-21EDF14798B8}">
  <dimension ref="A1:F39"/>
  <sheetViews>
    <sheetView view="pageLayout" zoomScaleNormal="100" zoomScaleSheetLayoutView="100" workbookViewId="0">
      <selection activeCell="A2" sqref="A2:A27"/>
    </sheetView>
  </sheetViews>
  <sheetFormatPr defaultColWidth="9.109375" defaultRowHeight="13.2" x14ac:dyDescent="0.25"/>
  <cols>
    <col min="1" max="1" width="6.88671875" style="5" customWidth="1"/>
    <col min="2" max="2" width="40.6640625" style="5" customWidth="1"/>
    <col min="3" max="4" width="9.88671875" style="34" customWidth="1"/>
    <col min="5" max="5" width="10.88671875" style="79" customWidth="1"/>
    <col min="6" max="6" width="15" style="79" customWidth="1"/>
    <col min="7" max="16384" width="9.109375" style="5"/>
  </cols>
  <sheetData>
    <row r="1" spans="1:6" ht="21" customHeight="1" x14ac:dyDescent="0.25">
      <c r="A1" s="297" t="s">
        <v>49</v>
      </c>
      <c r="B1" s="319"/>
      <c r="C1" s="241"/>
      <c r="D1" s="241"/>
      <c r="E1" s="663" t="s">
        <v>590</v>
      </c>
      <c r="F1" s="664"/>
    </row>
    <row r="2" spans="1:6" ht="31.95" customHeight="1" thickBot="1" x14ac:dyDescent="0.3">
      <c r="A2" s="344" t="s">
        <v>51</v>
      </c>
      <c r="B2" s="322" t="s">
        <v>52</v>
      </c>
      <c r="C2" s="322" t="s">
        <v>53</v>
      </c>
      <c r="D2" s="346" t="s">
        <v>54</v>
      </c>
      <c r="E2" s="323" t="s">
        <v>55</v>
      </c>
      <c r="F2" s="324" t="s">
        <v>56</v>
      </c>
    </row>
    <row r="3" spans="1:6" x14ac:dyDescent="0.25">
      <c r="A3" s="347"/>
      <c r="B3" s="348"/>
      <c r="C3" s="349"/>
      <c r="D3" s="350"/>
      <c r="E3" s="351"/>
      <c r="F3" s="352"/>
    </row>
    <row r="4" spans="1:6" x14ac:dyDescent="0.25">
      <c r="A4" s="609" t="s">
        <v>592</v>
      </c>
      <c r="B4" s="483" t="s">
        <v>593</v>
      </c>
      <c r="C4" s="469"/>
      <c r="D4" s="491"/>
      <c r="E4" s="469"/>
      <c r="F4" s="523"/>
    </row>
    <row r="5" spans="1:6" x14ac:dyDescent="0.25">
      <c r="A5" s="594"/>
      <c r="B5" s="469"/>
      <c r="C5" s="469"/>
      <c r="D5" s="491"/>
      <c r="E5" s="476"/>
      <c r="F5" s="475"/>
    </row>
    <row r="6" spans="1:6" x14ac:dyDescent="0.25">
      <c r="A6" s="609" t="s">
        <v>594</v>
      </c>
      <c r="B6" s="483" t="s">
        <v>596</v>
      </c>
      <c r="C6" s="469"/>
      <c r="D6" s="491"/>
      <c r="E6" s="476"/>
      <c r="F6" s="475"/>
    </row>
    <row r="7" spans="1:6" x14ac:dyDescent="0.25">
      <c r="A7" s="594"/>
      <c r="B7" s="469"/>
      <c r="C7" s="469"/>
      <c r="D7" s="491"/>
      <c r="E7" s="476"/>
      <c r="F7" s="475"/>
    </row>
    <row r="8" spans="1:6" ht="79.8" x14ac:dyDescent="0.25">
      <c r="A8" s="594"/>
      <c r="B8" s="496" t="s">
        <v>597</v>
      </c>
      <c r="C8" s="48" t="s">
        <v>108</v>
      </c>
      <c r="D8" s="491">
        <v>6</v>
      </c>
      <c r="E8" s="69"/>
      <c r="F8" s="3"/>
    </row>
    <row r="9" spans="1:6" x14ac:dyDescent="0.25">
      <c r="A9" s="594"/>
      <c r="B9" s="468"/>
      <c r="C9" s="48"/>
      <c r="D9" s="491"/>
      <c r="E9" s="478"/>
      <c r="F9" s="561"/>
    </row>
    <row r="10" spans="1:6" x14ac:dyDescent="0.25">
      <c r="A10" s="594"/>
      <c r="B10" s="468"/>
      <c r="C10" s="48"/>
      <c r="D10" s="491"/>
      <c r="E10" s="478"/>
      <c r="F10" s="561"/>
    </row>
    <row r="11" spans="1:6" ht="24" x14ac:dyDescent="0.25">
      <c r="A11" s="609" t="s">
        <v>595</v>
      </c>
      <c r="B11" s="483" t="s">
        <v>598</v>
      </c>
      <c r="C11" s="469"/>
      <c r="D11" s="491"/>
      <c r="E11" s="476"/>
      <c r="F11" s="475"/>
    </row>
    <row r="12" spans="1:6" x14ac:dyDescent="0.25">
      <c r="A12" s="594"/>
      <c r="B12" s="469"/>
      <c r="C12" s="469"/>
      <c r="D12" s="491"/>
      <c r="E12" s="476"/>
      <c r="F12" s="475"/>
    </row>
    <row r="13" spans="1:6" x14ac:dyDescent="0.25">
      <c r="A13" s="594"/>
      <c r="B13" s="496" t="s">
        <v>599</v>
      </c>
      <c r="C13" s="48" t="s">
        <v>108</v>
      </c>
      <c r="D13" s="491">
        <v>6</v>
      </c>
      <c r="E13" s="69"/>
      <c r="F13" s="3"/>
    </row>
    <row r="14" spans="1:6" x14ac:dyDescent="0.25">
      <c r="A14" s="476"/>
      <c r="B14" s="469"/>
      <c r="C14" s="48"/>
      <c r="D14" s="491"/>
      <c r="E14" s="478"/>
      <c r="F14" s="561"/>
    </row>
    <row r="15" spans="1:6" x14ac:dyDescent="0.25">
      <c r="A15" s="551"/>
      <c r="B15" s="483"/>
      <c r="C15" s="48"/>
      <c r="D15" s="491"/>
      <c r="E15" s="478"/>
      <c r="F15" s="561"/>
    </row>
    <row r="16" spans="1:6" x14ac:dyDescent="0.25">
      <c r="A16" s="476"/>
      <c r="B16" s="469"/>
      <c r="C16" s="48"/>
      <c r="D16" s="491"/>
      <c r="E16" s="478"/>
      <c r="F16" s="561"/>
    </row>
    <row r="17" spans="1:6" x14ac:dyDescent="0.25">
      <c r="A17" s="476"/>
      <c r="B17" s="469"/>
      <c r="C17" s="48"/>
      <c r="D17" s="491"/>
      <c r="E17" s="478"/>
      <c r="F17" s="561"/>
    </row>
    <row r="18" spans="1:6" x14ac:dyDescent="0.25">
      <c r="A18" s="476"/>
      <c r="B18" s="469"/>
      <c r="C18" s="48"/>
      <c r="D18" s="491"/>
      <c r="E18" s="478"/>
      <c r="F18" s="561"/>
    </row>
    <row r="19" spans="1:6" x14ac:dyDescent="0.25">
      <c r="A19" s="476"/>
      <c r="B19" s="469"/>
      <c r="C19" s="48"/>
      <c r="D19" s="491"/>
      <c r="E19" s="478"/>
      <c r="F19" s="561"/>
    </row>
    <row r="20" spans="1:6" x14ac:dyDescent="0.25">
      <c r="A20" s="476"/>
      <c r="B20" s="469"/>
      <c r="C20" s="48"/>
      <c r="D20" s="491"/>
      <c r="E20" s="478"/>
      <c r="F20" s="561"/>
    </row>
    <row r="21" spans="1:6" x14ac:dyDescent="0.25">
      <c r="A21" s="476"/>
      <c r="B21" s="469"/>
      <c r="C21" s="48"/>
      <c r="D21" s="491"/>
      <c r="E21" s="478"/>
      <c r="F21" s="561"/>
    </row>
    <row r="22" spans="1:6" x14ac:dyDescent="0.25">
      <c r="A22" s="476"/>
      <c r="B22" s="469"/>
      <c r="C22" s="48"/>
      <c r="D22" s="491"/>
      <c r="E22" s="478"/>
      <c r="F22" s="561"/>
    </row>
    <row r="23" spans="1:6" x14ac:dyDescent="0.25">
      <c r="A23" s="476"/>
      <c r="B23" s="469"/>
      <c r="C23" s="48"/>
      <c r="D23" s="491"/>
      <c r="E23" s="469"/>
      <c r="F23" s="523"/>
    </row>
    <row r="24" spans="1:6" x14ac:dyDescent="0.25">
      <c r="A24" s="476"/>
      <c r="B24" s="469"/>
      <c r="C24" s="48"/>
      <c r="D24" s="491"/>
      <c r="E24" s="469"/>
      <c r="F24" s="523"/>
    </row>
    <row r="25" spans="1:6" x14ac:dyDescent="0.25">
      <c r="A25" s="476"/>
      <c r="B25" s="469"/>
      <c r="C25" s="48"/>
      <c r="D25" s="491"/>
      <c r="E25" s="469"/>
      <c r="F25" s="523"/>
    </row>
    <row r="26" spans="1:6" x14ac:dyDescent="0.25">
      <c r="A26" s="476"/>
      <c r="B26" s="469"/>
      <c r="C26" s="48"/>
      <c r="D26" s="491"/>
      <c r="E26" s="469"/>
      <c r="F26" s="523"/>
    </row>
    <row r="27" spans="1:6" x14ac:dyDescent="0.25">
      <c r="A27" s="476"/>
      <c r="B27" s="469"/>
      <c r="C27" s="48"/>
      <c r="D27" s="491"/>
      <c r="E27" s="469"/>
      <c r="F27" s="523"/>
    </row>
    <row r="28" spans="1:6" x14ac:dyDescent="0.25">
      <c r="A28" s="275"/>
      <c r="B28" s="192"/>
      <c r="C28" s="48"/>
      <c r="D28" s="491"/>
      <c r="E28" s="469"/>
      <c r="F28" s="523"/>
    </row>
    <row r="29" spans="1:6" x14ac:dyDescent="0.25">
      <c r="A29" s="275"/>
      <c r="B29" s="192"/>
      <c r="C29" s="48"/>
      <c r="D29" s="491"/>
      <c r="E29" s="469"/>
      <c r="F29" s="523"/>
    </row>
    <row r="30" spans="1:6" x14ac:dyDescent="0.25">
      <c r="A30" s="275"/>
      <c r="B30" s="279"/>
      <c r="C30" s="245"/>
      <c r="D30" s="300"/>
      <c r="E30" s="326"/>
      <c r="F30" s="327"/>
    </row>
    <row r="31" spans="1:6" x14ac:dyDescent="0.25">
      <c r="A31" s="275"/>
      <c r="B31" s="355"/>
      <c r="C31" s="356"/>
      <c r="D31" s="357"/>
      <c r="E31" s="358"/>
      <c r="F31" s="359"/>
    </row>
    <row r="32" spans="1:6" x14ac:dyDescent="0.25">
      <c r="A32" s="275"/>
      <c r="B32" s="279"/>
      <c r="C32" s="356"/>
      <c r="D32" s="357"/>
      <c r="E32" s="358"/>
      <c r="F32" s="359"/>
    </row>
    <row r="33" spans="1:6" x14ac:dyDescent="0.25">
      <c r="A33" s="275"/>
      <c r="B33" s="279"/>
      <c r="C33" s="356"/>
      <c r="D33" s="357"/>
      <c r="E33" s="358"/>
      <c r="F33" s="359"/>
    </row>
    <row r="34" spans="1:6" x14ac:dyDescent="0.25">
      <c r="A34" s="275"/>
      <c r="B34" s="279"/>
      <c r="C34" s="356"/>
      <c r="D34" s="357"/>
      <c r="E34" s="358"/>
      <c r="F34" s="359"/>
    </row>
    <row r="35" spans="1:6" x14ac:dyDescent="0.25">
      <c r="A35" s="275"/>
      <c r="B35" s="279"/>
      <c r="C35" s="356"/>
      <c r="D35" s="357"/>
      <c r="E35" s="358"/>
      <c r="F35" s="359"/>
    </row>
    <row r="36" spans="1:6" x14ac:dyDescent="0.25">
      <c r="A36" s="275"/>
      <c r="B36" s="279"/>
      <c r="C36" s="356"/>
      <c r="D36" s="357"/>
      <c r="E36" s="358"/>
      <c r="F36" s="359"/>
    </row>
    <row r="37" spans="1:6" x14ac:dyDescent="0.25">
      <c r="A37" s="275"/>
      <c r="B37" s="279"/>
      <c r="C37" s="356"/>
      <c r="D37" s="357"/>
      <c r="E37" s="358"/>
      <c r="F37" s="359"/>
    </row>
    <row r="38" spans="1:6" ht="13.8" thickBot="1" x14ac:dyDescent="0.3">
      <c r="A38" s="332"/>
      <c r="B38" s="333"/>
      <c r="C38" s="360"/>
      <c r="D38" s="361"/>
      <c r="E38" s="362"/>
      <c r="F38" s="363"/>
    </row>
    <row r="39" spans="1:6" ht="13.8" thickBot="1" x14ac:dyDescent="0.3">
      <c r="A39" s="669" t="s">
        <v>591</v>
      </c>
      <c r="B39" s="670"/>
      <c r="C39" s="670"/>
      <c r="D39" s="670"/>
      <c r="E39" s="672"/>
      <c r="F39" s="403"/>
    </row>
  </sheetData>
  <mergeCells count="2">
    <mergeCell ref="E1:F1"/>
    <mergeCell ref="A39:E39"/>
  </mergeCells>
  <pageMargins left="0.59055118110236227" right="0.31496062992125984" top="0.78740157480314965" bottom="0.78740157480314965" header="0.31496062992125984" footer="0.31496062992125984"/>
  <pageSetup paperSize="9" scale="96" firstPageNumber="38" orientation="portrait" r:id="rId1"/>
  <headerFooter alignWithMargins="0">
    <oddHeader>&amp;LCONSTRUCTION OF INTERNAL ROADS IN MONONONO (WARD 8)
&amp;R&amp;10MOSES KOTANE LOCAL MUNICIPALITY
BID NO: 002/MKLM/2021/2022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C9F53-161A-4083-8A11-3B450C9D4FCC}">
  <dimension ref="A1:F39"/>
  <sheetViews>
    <sheetView view="pageLayout" zoomScaleNormal="100" zoomScaleSheetLayoutView="100" workbookViewId="0">
      <selection activeCell="A2" sqref="A2:A27"/>
    </sheetView>
  </sheetViews>
  <sheetFormatPr defaultColWidth="9.109375" defaultRowHeight="13.2" x14ac:dyDescent="0.25"/>
  <cols>
    <col min="1" max="1" width="6.88671875" style="5" customWidth="1"/>
    <col min="2" max="2" width="40.6640625" style="5" customWidth="1"/>
    <col min="3" max="4" width="9.88671875" style="34" customWidth="1"/>
    <col min="5" max="5" width="10.88671875" style="79" customWidth="1"/>
    <col min="6" max="6" width="15" style="79" customWidth="1"/>
    <col min="7" max="16384" width="9.109375" style="5"/>
  </cols>
  <sheetData>
    <row r="1" spans="1:6" ht="21" customHeight="1" x14ac:dyDescent="0.25">
      <c r="A1" s="297" t="s">
        <v>49</v>
      </c>
      <c r="B1" s="319"/>
      <c r="C1" s="241"/>
      <c r="D1" s="241"/>
      <c r="E1" s="663" t="s">
        <v>315</v>
      </c>
      <c r="F1" s="664"/>
    </row>
    <row r="2" spans="1:6" ht="31.95" customHeight="1" thickBot="1" x14ac:dyDescent="0.3">
      <c r="A2" s="344" t="s">
        <v>51</v>
      </c>
      <c r="B2" s="322" t="s">
        <v>52</v>
      </c>
      <c r="C2" s="322" t="s">
        <v>53</v>
      </c>
      <c r="D2" s="346" t="s">
        <v>54</v>
      </c>
      <c r="E2" s="323" t="s">
        <v>55</v>
      </c>
      <c r="F2" s="324" t="s">
        <v>56</v>
      </c>
    </row>
    <row r="3" spans="1:6" x14ac:dyDescent="0.25">
      <c r="A3" s="347"/>
      <c r="B3" s="348"/>
      <c r="C3" s="349"/>
      <c r="D3" s="350"/>
      <c r="E3" s="351"/>
      <c r="F3" s="352"/>
    </row>
    <row r="4" spans="1:6" x14ac:dyDescent="0.25">
      <c r="A4" s="609" t="s">
        <v>387</v>
      </c>
      <c r="B4" s="483" t="s">
        <v>379</v>
      </c>
      <c r="C4" s="469"/>
      <c r="D4" s="491"/>
      <c r="E4" s="469"/>
      <c r="F4" s="523"/>
    </row>
    <row r="5" spans="1:6" x14ac:dyDescent="0.25">
      <c r="A5" s="594"/>
      <c r="B5" s="469"/>
      <c r="C5" s="469"/>
      <c r="D5" s="491"/>
      <c r="E5" s="469"/>
      <c r="F5" s="523"/>
    </row>
    <row r="6" spans="1:6" x14ac:dyDescent="0.25">
      <c r="A6" s="609" t="s">
        <v>388</v>
      </c>
      <c r="B6" s="483" t="s">
        <v>380</v>
      </c>
      <c r="C6" s="469"/>
      <c r="D6" s="491"/>
      <c r="E6" s="469"/>
      <c r="F6" s="523"/>
    </row>
    <row r="7" spans="1:6" x14ac:dyDescent="0.25">
      <c r="A7" s="594"/>
      <c r="B7" s="469"/>
      <c r="C7" s="469"/>
      <c r="D7" s="491"/>
      <c r="E7" s="469"/>
      <c r="F7" s="523"/>
    </row>
    <row r="8" spans="1:6" ht="91.2" x14ac:dyDescent="0.25">
      <c r="A8" s="594"/>
      <c r="B8" s="496" t="s">
        <v>381</v>
      </c>
      <c r="C8" s="48"/>
      <c r="D8" s="491"/>
      <c r="E8" s="469"/>
      <c r="F8" s="523"/>
    </row>
    <row r="9" spans="1:6" x14ac:dyDescent="0.25">
      <c r="A9" s="594"/>
      <c r="B9" s="496"/>
      <c r="C9" s="48"/>
      <c r="D9" s="491"/>
      <c r="E9" s="469"/>
      <c r="F9" s="523"/>
    </row>
    <row r="10" spans="1:6" x14ac:dyDescent="0.25">
      <c r="A10" s="594" t="s">
        <v>267</v>
      </c>
      <c r="B10" s="468" t="s">
        <v>382</v>
      </c>
      <c r="C10" s="48" t="s">
        <v>93</v>
      </c>
      <c r="D10" s="491">
        <v>1350</v>
      </c>
      <c r="E10" s="69"/>
      <c r="F10" s="3"/>
    </row>
    <row r="11" spans="1:6" x14ac:dyDescent="0.25">
      <c r="A11" s="594"/>
      <c r="B11" s="468"/>
      <c r="C11" s="48"/>
      <c r="D11" s="491"/>
      <c r="E11" s="471"/>
      <c r="F11" s="547"/>
    </row>
    <row r="12" spans="1:6" x14ac:dyDescent="0.25">
      <c r="A12" s="594"/>
      <c r="B12" s="469"/>
      <c r="C12" s="48"/>
      <c r="D12" s="491"/>
      <c r="E12" s="476"/>
      <c r="F12" s="475"/>
    </row>
    <row r="13" spans="1:6" ht="34.200000000000003" x14ac:dyDescent="0.25">
      <c r="A13" s="609" t="s">
        <v>636</v>
      </c>
      <c r="B13" s="468" t="s">
        <v>544</v>
      </c>
      <c r="C13" s="48" t="s">
        <v>91</v>
      </c>
      <c r="D13" s="491">
        <f>Worksheet!J23</f>
        <v>12</v>
      </c>
      <c r="E13" s="69"/>
      <c r="F13" s="3"/>
    </row>
    <row r="14" spans="1:6" x14ac:dyDescent="0.25">
      <c r="A14" s="594"/>
      <c r="B14" s="469"/>
      <c r="C14" s="48"/>
      <c r="D14" s="491"/>
      <c r="E14" s="476"/>
      <c r="F14" s="475"/>
    </row>
    <row r="15" spans="1:6" ht="24" x14ac:dyDescent="0.25">
      <c r="A15" s="609" t="s">
        <v>389</v>
      </c>
      <c r="B15" s="483" t="s">
        <v>383</v>
      </c>
      <c r="C15" s="48"/>
      <c r="D15" s="491"/>
      <c r="E15" s="476"/>
      <c r="F15" s="475"/>
    </row>
    <row r="16" spans="1:6" x14ac:dyDescent="0.25">
      <c r="A16" s="594"/>
      <c r="B16" s="469"/>
      <c r="C16" s="48"/>
      <c r="D16" s="491"/>
      <c r="E16" s="476"/>
      <c r="F16" s="475"/>
    </row>
    <row r="17" spans="1:6" x14ac:dyDescent="0.25">
      <c r="A17" s="594"/>
      <c r="B17" s="469" t="s">
        <v>384</v>
      </c>
      <c r="C17" s="48" t="s">
        <v>366</v>
      </c>
      <c r="D17" s="491">
        <v>1</v>
      </c>
      <c r="E17" s="277">
        <v>20000</v>
      </c>
      <c r="F17" s="515">
        <f>D17*E17</f>
        <v>20000</v>
      </c>
    </row>
    <row r="18" spans="1:6" x14ac:dyDescent="0.25">
      <c r="A18" s="594"/>
      <c r="B18" s="469"/>
      <c r="C18" s="48"/>
      <c r="D18" s="491"/>
      <c r="E18" s="478"/>
      <c r="F18" s="561"/>
    </row>
    <row r="19" spans="1:6" x14ac:dyDescent="0.25">
      <c r="A19" s="594"/>
      <c r="B19" s="469" t="s">
        <v>385</v>
      </c>
      <c r="C19" s="48" t="s">
        <v>99</v>
      </c>
      <c r="D19" s="491">
        <f>F17</f>
        <v>20000</v>
      </c>
      <c r="E19" s="514" t="s">
        <v>99</v>
      </c>
      <c r="F19" s="286"/>
    </row>
    <row r="20" spans="1:6" x14ac:dyDescent="0.25">
      <c r="A20" s="594"/>
      <c r="B20" s="469" t="s">
        <v>386</v>
      </c>
      <c r="C20" s="48"/>
      <c r="D20" s="491"/>
      <c r="E20" s="476"/>
      <c r="F20" s="475"/>
    </row>
    <row r="21" spans="1:6" x14ac:dyDescent="0.25">
      <c r="A21" s="476"/>
      <c r="B21" s="469"/>
      <c r="C21" s="48"/>
      <c r="D21" s="491"/>
      <c r="E21" s="476"/>
      <c r="F21" s="475"/>
    </row>
    <row r="22" spans="1:6" x14ac:dyDescent="0.25">
      <c r="A22" s="476"/>
      <c r="B22" s="469"/>
      <c r="C22" s="48"/>
      <c r="D22" s="491"/>
      <c r="E22" s="469"/>
      <c r="F22" s="523"/>
    </row>
    <row r="23" spans="1:6" x14ac:dyDescent="0.25">
      <c r="A23" s="476"/>
      <c r="B23" s="469"/>
      <c r="C23" s="48"/>
      <c r="D23" s="491"/>
      <c r="E23" s="469"/>
      <c r="F23" s="523"/>
    </row>
    <row r="24" spans="1:6" x14ac:dyDescent="0.25">
      <c r="A24" s="476"/>
      <c r="B24" s="469"/>
      <c r="C24" s="48"/>
      <c r="D24" s="491"/>
      <c r="E24" s="469"/>
      <c r="F24" s="523"/>
    </row>
    <row r="25" spans="1:6" x14ac:dyDescent="0.25">
      <c r="A25" s="476"/>
      <c r="B25" s="469"/>
      <c r="C25" s="48"/>
      <c r="D25" s="491"/>
      <c r="E25" s="469"/>
      <c r="F25" s="523"/>
    </row>
    <row r="26" spans="1:6" x14ac:dyDescent="0.25">
      <c r="A26" s="476"/>
      <c r="B26" s="469"/>
      <c r="C26" s="48"/>
      <c r="D26" s="491"/>
      <c r="E26" s="469"/>
      <c r="F26" s="523"/>
    </row>
    <row r="27" spans="1:6" x14ac:dyDescent="0.25">
      <c r="A27" s="476"/>
      <c r="B27" s="469"/>
      <c r="C27" s="48"/>
      <c r="D27" s="491"/>
      <c r="E27" s="469"/>
      <c r="F27" s="523"/>
    </row>
    <row r="28" spans="1:6" x14ac:dyDescent="0.25">
      <c r="A28" s="275"/>
      <c r="B28" s="192"/>
      <c r="C28" s="48"/>
      <c r="D28" s="491"/>
      <c r="E28" s="469"/>
      <c r="F28" s="523"/>
    </row>
    <row r="29" spans="1:6" x14ac:dyDescent="0.25">
      <c r="A29" s="275"/>
      <c r="B29" s="192"/>
      <c r="C29" s="48"/>
      <c r="D29" s="491"/>
      <c r="E29" s="469"/>
      <c r="F29" s="523"/>
    </row>
    <row r="30" spans="1:6" x14ac:dyDescent="0.25">
      <c r="A30" s="275"/>
      <c r="B30" s="279"/>
      <c r="C30" s="245"/>
      <c r="D30" s="300"/>
      <c r="E30" s="326"/>
      <c r="F30" s="327"/>
    </row>
    <row r="31" spans="1:6" x14ac:dyDescent="0.25">
      <c r="A31" s="275"/>
      <c r="B31" s="355"/>
      <c r="C31" s="356"/>
      <c r="D31" s="357"/>
      <c r="E31" s="358"/>
      <c r="F31" s="359"/>
    </row>
    <row r="32" spans="1:6" x14ac:dyDescent="0.25">
      <c r="A32" s="275"/>
      <c r="B32" s="279"/>
      <c r="C32" s="356"/>
      <c r="D32" s="357"/>
      <c r="E32" s="358"/>
      <c r="F32" s="359"/>
    </row>
    <row r="33" spans="1:6" x14ac:dyDescent="0.25">
      <c r="A33" s="275"/>
      <c r="B33" s="279"/>
      <c r="C33" s="356"/>
      <c r="D33" s="357"/>
      <c r="E33" s="358"/>
      <c r="F33" s="359"/>
    </row>
    <row r="34" spans="1:6" x14ac:dyDescent="0.25">
      <c r="A34" s="275"/>
      <c r="B34" s="279"/>
      <c r="C34" s="356"/>
      <c r="D34" s="357"/>
      <c r="E34" s="358"/>
      <c r="F34" s="359"/>
    </row>
    <row r="35" spans="1:6" x14ac:dyDescent="0.25">
      <c r="A35" s="275"/>
      <c r="B35" s="279"/>
      <c r="C35" s="356"/>
      <c r="D35" s="357"/>
      <c r="E35" s="358"/>
      <c r="F35" s="359"/>
    </row>
    <row r="36" spans="1:6" x14ac:dyDescent="0.25">
      <c r="A36" s="275"/>
      <c r="B36" s="279"/>
      <c r="C36" s="356"/>
      <c r="D36" s="357"/>
      <c r="E36" s="358"/>
      <c r="F36" s="359"/>
    </row>
    <row r="37" spans="1:6" x14ac:dyDescent="0.25">
      <c r="A37" s="275"/>
      <c r="B37" s="279"/>
      <c r="C37" s="356"/>
      <c r="D37" s="357"/>
      <c r="E37" s="358"/>
      <c r="F37" s="359"/>
    </row>
    <row r="38" spans="1:6" ht="13.8" thickBot="1" x14ac:dyDescent="0.3">
      <c r="A38" s="332"/>
      <c r="B38" s="333"/>
      <c r="C38" s="360"/>
      <c r="D38" s="361"/>
      <c r="E38" s="362"/>
      <c r="F38" s="363"/>
    </row>
    <row r="39" spans="1:6" ht="13.8" thickBot="1" x14ac:dyDescent="0.3">
      <c r="A39" s="669" t="s">
        <v>539</v>
      </c>
      <c r="B39" s="670"/>
      <c r="C39" s="670"/>
      <c r="D39" s="670"/>
      <c r="E39" s="672"/>
      <c r="F39" s="403"/>
    </row>
  </sheetData>
  <mergeCells count="2">
    <mergeCell ref="E1:F1"/>
    <mergeCell ref="A39:E39"/>
  </mergeCells>
  <pageMargins left="0.59055118110236227" right="0.31496062992125984" top="0.78740157480314965" bottom="0.78740157480314965" header="0.31496062992125984" footer="0.31496062992125984"/>
  <pageSetup paperSize="9" scale="96" firstPageNumber="38" orientation="portrait" r:id="rId1"/>
  <headerFooter alignWithMargins="0">
    <oddHeader>&amp;LCONSTRUCTION OF INTERNAL ROADS IN MONONONO (WARD 8)
&amp;R&amp;10MOSES KOTANE LOCAL MUNICIPALITY
BID NO: 002/MKLM/2021/2022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53"/>
  <sheetViews>
    <sheetView view="pageLayout" zoomScaleNormal="100" zoomScaleSheetLayoutView="100" workbookViewId="0">
      <selection activeCell="A2" sqref="A2:A27"/>
    </sheetView>
  </sheetViews>
  <sheetFormatPr defaultColWidth="9.109375" defaultRowHeight="13.2" x14ac:dyDescent="0.25"/>
  <cols>
    <col min="1" max="1" width="6.88671875" style="5" customWidth="1"/>
    <col min="2" max="2" width="40.6640625" style="5" customWidth="1"/>
    <col min="3" max="4" width="9.88671875" style="34" customWidth="1"/>
    <col min="5" max="5" width="10.88671875" style="79" customWidth="1"/>
    <col min="6" max="6" width="15" style="79" customWidth="1"/>
    <col min="7" max="16384" width="9.109375" style="5"/>
  </cols>
  <sheetData>
    <row r="1" spans="1:6" ht="21" customHeight="1" x14ac:dyDescent="0.25">
      <c r="A1" s="297" t="s">
        <v>49</v>
      </c>
      <c r="B1" s="319"/>
      <c r="C1" s="241"/>
      <c r="D1" s="241"/>
      <c r="E1" s="668" t="s">
        <v>131</v>
      </c>
      <c r="F1" s="664"/>
    </row>
    <row r="2" spans="1:6" ht="31.95" customHeight="1" thickBot="1" x14ac:dyDescent="0.3">
      <c r="A2" s="344" t="s">
        <v>51</v>
      </c>
      <c r="B2" s="322" t="s">
        <v>52</v>
      </c>
      <c r="C2" s="322" t="s">
        <v>53</v>
      </c>
      <c r="D2" s="346" t="s">
        <v>54</v>
      </c>
      <c r="E2" s="323" t="s">
        <v>55</v>
      </c>
      <c r="F2" s="324" t="s">
        <v>56</v>
      </c>
    </row>
    <row r="3" spans="1:6" x14ac:dyDescent="0.25">
      <c r="A3" s="347"/>
      <c r="B3" s="348"/>
      <c r="C3" s="349"/>
      <c r="D3" s="350"/>
      <c r="E3" s="351"/>
      <c r="F3" s="352"/>
    </row>
    <row r="4" spans="1:6" x14ac:dyDescent="0.25">
      <c r="A4" s="339" t="s">
        <v>132</v>
      </c>
      <c r="B4" s="236" t="s">
        <v>133</v>
      </c>
      <c r="C4" s="245"/>
      <c r="D4" s="300"/>
      <c r="E4" s="326"/>
      <c r="F4" s="327"/>
    </row>
    <row r="5" spans="1:6" x14ac:dyDescent="0.25">
      <c r="A5" s="340"/>
      <c r="B5" s="279"/>
      <c r="C5" s="245"/>
      <c r="D5" s="300"/>
      <c r="E5" s="326"/>
      <c r="F5" s="327"/>
    </row>
    <row r="6" spans="1:6" x14ac:dyDescent="0.25">
      <c r="A6" s="364" t="s">
        <v>630</v>
      </c>
      <c r="B6" s="59" t="s">
        <v>631</v>
      </c>
      <c r="C6" s="353" t="s">
        <v>12</v>
      </c>
      <c r="D6" s="49">
        <v>1</v>
      </c>
      <c r="E6" s="459">
        <v>750000</v>
      </c>
      <c r="F6" s="331">
        <f>D6*E6</f>
        <v>750000</v>
      </c>
    </row>
    <row r="7" spans="1:6" x14ac:dyDescent="0.25">
      <c r="A7" s="256"/>
      <c r="B7" s="59"/>
      <c r="C7" s="48"/>
      <c r="D7" s="49"/>
      <c r="E7" s="326"/>
      <c r="F7" s="345"/>
    </row>
    <row r="8" spans="1:6" x14ac:dyDescent="0.25">
      <c r="A8" s="256"/>
      <c r="B8" s="59" t="s">
        <v>632</v>
      </c>
      <c r="C8" s="48"/>
      <c r="D8" s="49"/>
      <c r="E8" s="326"/>
      <c r="F8" s="345"/>
    </row>
    <row r="9" spans="1:6" x14ac:dyDescent="0.25">
      <c r="A9" s="256"/>
      <c r="B9" s="59" t="s">
        <v>0</v>
      </c>
      <c r="C9" s="48" t="s">
        <v>99</v>
      </c>
      <c r="D9" s="76">
        <f>F6</f>
        <v>750000</v>
      </c>
      <c r="E9" s="514" t="s">
        <v>99</v>
      </c>
      <c r="F9" s="286"/>
    </row>
    <row r="10" spans="1:6" x14ac:dyDescent="0.25">
      <c r="A10" s="256"/>
      <c r="B10" s="59"/>
      <c r="C10" s="48"/>
      <c r="D10" s="49"/>
      <c r="E10" s="326"/>
      <c r="F10" s="345"/>
    </row>
    <row r="11" spans="1:6" x14ac:dyDescent="0.25">
      <c r="A11" s="256"/>
      <c r="B11" s="51" t="s">
        <v>1</v>
      </c>
      <c r="C11" s="48"/>
      <c r="D11" s="49"/>
      <c r="E11" s="326"/>
      <c r="F11" s="345"/>
    </row>
    <row r="12" spans="1:6" x14ac:dyDescent="0.25">
      <c r="A12" s="256"/>
      <c r="B12" s="51"/>
      <c r="C12" s="48"/>
      <c r="D12" s="49"/>
      <c r="E12" s="326"/>
      <c r="F12" s="345"/>
    </row>
    <row r="13" spans="1:6" x14ac:dyDescent="0.25">
      <c r="A13" s="256"/>
      <c r="B13" s="51" t="s">
        <v>2</v>
      </c>
      <c r="C13" s="48"/>
      <c r="D13" s="49"/>
      <c r="E13" s="287"/>
      <c r="F13" s="345"/>
    </row>
    <row r="14" spans="1:6" x14ac:dyDescent="0.25">
      <c r="A14" s="256"/>
      <c r="B14" s="51" t="s">
        <v>3</v>
      </c>
      <c r="C14" s="48"/>
      <c r="D14" s="49"/>
      <c r="E14" s="72"/>
      <c r="F14" s="345"/>
    </row>
    <row r="15" spans="1:6" x14ac:dyDescent="0.25">
      <c r="A15" s="275"/>
      <c r="B15" s="519" t="s">
        <v>662</v>
      </c>
      <c r="C15" s="245"/>
      <c r="D15" s="300"/>
      <c r="E15" s="354"/>
      <c r="F15" s="345"/>
    </row>
    <row r="16" spans="1:6" x14ac:dyDescent="0.25">
      <c r="A16" s="275"/>
      <c r="B16" s="627" t="s">
        <v>663</v>
      </c>
      <c r="C16" s="245"/>
      <c r="D16" s="300"/>
      <c r="E16" s="326"/>
      <c r="F16" s="327"/>
    </row>
    <row r="17" spans="1:6" ht="26.4" x14ac:dyDescent="0.25">
      <c r="A17" s="275"/>
      <c r="B17" s="627" t="s">
        <v>664</v>
      </c>
      <c r="C17" s="245"/>
      <c r="D17" s="300"/>
      <c r="E17" s="326"/>
      <c r="F17" s="327"/>
    </row>
    <row r="18" spans="1:6" x14ac:dyDescent="0.25">
      <c r="A18" s="275"/>
      <c r="B18" s="192"/>
      <c r="C18" s="245"/>
      <c r="D18" s="300"/>
      <c r="E18" s="326"/>
      <c r="F18" s="345"/>
    </row>
    <row r="19" spans="1:6" x14ac:dyDescent="0.25">
      <c r="A19" s="275"/>
      <c r="B19" s="192"/>
      <c r="C19" s="245"/>
      <c r="D19" s="300"/>
      <c r="E19" s="326"/>
      <c r="F19" s="345"/>
    </row>
    <row r="20" spans="1:6" x14ac:dyDescent="0.25">
      <c r="A20" s="275"/>
      <c r="B20" s="192"/>
      <c r="C20" s="245"/>
      <c r="D20" s="300"/>
      <c r="E20" s="326"/>
      <c r="F20" s="345"/>
    </row>
    <row r="21" spans="1:6" x14ac:dyDescent="0.25">
      <c r="A21" s="275"/>
      <c r="B21" s="192"/>
      <c r="C21" s="245"/>
      <c r="D21" s="300"/>
      <c r="E21" s="326"/>
      <c r="F21" s="345"/>
    </row>
    <row r="22" spans="1:6" x14ac:dyDescent="0.25">
      <c r="A22" s="275"/>
      <c r="B22" s="192"/>
      <c r="C22" s="245"/>
      <c r="D22" s="300"/>
      <c r="E22" s="326"/>
      <c r="F22" s="345"/>
    </row>
    <row r="23" spans="1:6" x14ac:dyDescent="0.25">
      <c r="A23" s="275"/>
      <c r="B23" s="192"/>
      <c r="C23" s="245"/>
      <c r="D23" s="300"/>
      <c r="E23" s="326"/>
      <c r="F23" s="345"/>
    </row>
    <row r="24" spans="1:6" x14ac:dyDescent="0.25">
      <c r="A24" s="275"/>
      <c r="B24" s="192"/>
      <c r="C24" s="245"/>
      <c r="D24" s="300"/>
      <c r="E24" s="326"/>
      <c r="F24" s="345"/>
    </row>
    <row r="25" spans="1:6" x14ac:dyDescent="0.25">
      <c r="A25" s="275"/>
      <c r="B25" s="192"/>
      <c r="C25" s="245"/>
      <c r="D25" s="300"/>
      <c r="E25" s="326"/>
      <c r="F25" s="345"/>
    </row>
    <row r="26" spans="1:6" x14ac:dyDescent="0.25">
      <c r="A26" s="275"/>
      <c r="B26" s="192"/>
      <c r="C26" s="245"/>
      <c r="D26" s="300"/>
      <c r="E26" s="326"/>
      <c r="F26" s="345"/>
    </row>
    <row r="27" spans="1:6" x14ac:dyDescent="0.25">
      <c r="A27" s="275"/>
      <c r="B27" s="192"/>
      <c r="C27" s="245"/>
      <c r="D27" s="300"/>
      <c r="E27" s="326"/>
      <c r="F27" s="345"/>
    </row>
    <row r="28" spans="1:6" x14ac:dyDescent="0.25">
      <c r="A28" s="275"/>
      <c r="B28" s="192"/>
      <c r="C28" s="245"/>
      <c r="D28" s="300"/>
      <c r="E28" s="326"/>
      <c r="F28" s="345"/>
    </row>
    <row r="29" spans="1:6" x14ac:dyDescent="0.25">
      <c r="A29" s="275"/>
      <c r="B29" s="192"/>
      <c r="C29" s="245"/>
      <c r="D29" s="300"/>
      <c r="E29" s="326"/>
      <c r="F29" s="345"/>
    </row>
    <row r="30" spans="1:6" x14ac:dyDescent="0.25">
      <c r="A30" s="275"/>
      <c r="B30" s="192"/>
      <c r="C30" s="245"/>
      <c r="D30" s="300"/>
      <c r="E30" s="326"/>
      <c r="F30" s="345"/>
    </row>
    <row r="31" spans="1:6" x14ac:dyDescent="0.25">
      <c r="A31" s="275"/>
      <c r="B31" s="192"/>
      <c r="C31" s="245"/>
      <c r="D31" s="300"/>
      <c r="E31" s="326"/>
      <c r="F31" s="345"/>
    </row>
    <row r="32" spans="1:6" x14ac:dyDescent="0.25">
      <c r="A32" s="275"/>
      <c r="B32" s="192"/>
      <c r="C32" s="245"/>
      <c r="D32" s="300"/>
      <c r="E32" s="326"/>
      <c r="F32" s="327"/>
    </row>
    <row r="33" spans="1:6" x14ac:dyDescent="0.25">
      <c r="A33" s="275"/>
      <c r="B33" s="192"/>
      <c r="C33" s="245"/>
      <c r="D33" s="300"/>
      <c r="E33" s="326"/>
      <c r="F33" s="345"/>
    </row>
    <row r="34" spans="1:6" x14ac:dyDescent="0.25">
      <c r="A34" s="275"/>
      <c r="B34" s="192"/>
      <c r="C34" s="245"/>
      <c r="D34" s="300"/>
      <c r="E34" s="326"/>
      <c r="F34" s="345"/>
    </row>
    <row r="35" spans="1:6" x14ac:dyDescent="0.25">
      <c r="A35" s="275"/>
      <c r="B35" s="192"/>
      <c r="C35" s="245"/>
      <c r="D35" s="300"/>
      <c r="E35" s="326"/>
      <c r="F35" s="345"/>
    </row>
    <row r="36" spans="1:6" x14ac:dyDescent="0.25">
      <c r="A36" s="275"/>
      <c r="B36" s="192"/>
      <c r="C36" s="245"/>
      <c r="D36" s="300"/>
      <c r="E36" s="326"/>
      <c r="F36" s="345"/>
    </row>
    <row r="37" spans="1:6" x14ac:dyDescent="0.25">
      <c r="A37" s="275"/>
      <c r="B37" s="192"/>
      <c r="C37" s="245"/>
      <c r="D37" s="300"/>
      <c r="E37" s="326"/>
      <c r="F37" s="345"/>
    </row>
    <row r="38" spans="1:6" x14ac:dyDescent="0.25">
      <c r="A38" s="275"/>
      <c r="B38" s="192"/>
      <c r="C38" s="245"/>
      <c r="D38" s="300"/>
      <c r="E38" s="326"/>
      <c r="F38" s="345"/>
    </row>
    <row r="39" spans="1:6" x14ac:dyDescent="0.25">
      <c r="A39" s="275"/>
      <c r="B39" s="192"/>
      <c r="C39" s="245"/>
      <c r="D39" s="300"/>
      <c r="E39" s="326"/>
      <c r="F39" s="345"/>
    </row>
    <row r="40" spans="1:6" x14ac:dyDescent="0.25">
      <c r="A40" s="275"/>
      <c r="B40" s="192"/>
      <c r="C40" s="245"/>
      <c r="D40" s="300"/>
      <c r="E40" s="326"/>
      <c r="F40" s="345"/>
    </row>
    <row r="41" spans="1:6" x14ac:dyDescent="0.25">
      <c r="A41" s="275"/>
      <c r="B41" s="192"/>
      <c r="C41" s="245"/>
      <c r="D41" s="300"/>
      <c r="E41" s="326"/>
      <c r="F41" s="345"/>
    </row>
    <row r="42" spans="1:6" x14ac:dyDescent="0.25">
      <c r="A42" s="275"/>
      <c r="B42" s="192"/>
      <c r="C42" s="245"/>
      <c r="D42" s="300"/>
      <c r="E42" s="326"/>
      <c r="F42" s="345"/>
    </row>
    <row r="43" spans="1:6" x14ac:dyDescent="0.25">
      <c r="A43" s="275"/>
      <c r="B43" s="279"/>
      <c r="C43" s="245"/>
      <c r="D43" s="300"/>
      <c r="E43" s="326" t="s">
        <v>115</v>
      </c>
      <c r="F43" s="327"/>
    </row>
    <row r="44" spans="1:6" x14ac:dyDescent="0.25">
      <c r="A44" s="275"/>
      <c r="B44" s="279"/>
      <c r="C44" s="245"/>
      <c r="D44" s="300"/>
      <c r="E44" s="326"/>
      <c r="F44" s="327"/>
    </row>
    <row r="45" spans="1:6" x14ac:dyDescent="0.25">
      <c r="A45" s="275"/>
      <c r="B45" s="355"/>
      <c r="C45" s="356"/>
      <c r="D45" s="357"/>
      <c r="E45" s="358"/>
      <c r="F45" s="359"/>
    </row>
    <row r="46" spans="1:6" x14ac:dyDescent="0.25">
      <c r="A46" s="275"/>
      <c r="B46" s="279"/>
      <c r="C46" s="356"/>
      <c r="D46" s="357"/>
      <c r="E46" s="358"/>
      <c r="F46" s="359"/>
    </row>
    <row r="47" spans="1:6" x14ac:dyDescent="0.25">
      <c r="A47" s="275"/>
      <c r="B47" s="279"/>
      <c r="C47" s="356"/>
      <c r="D47" s="357"/>
      <c r="E47" s="358"/>
      <c r="F47" s="359"/>
    </row>
    <row r="48" spans="1:6" x14ac:dyDescent="0.25">
      <c r="A48" s="275"/>
      <c r="B48" s="279"/>
      <c r="C48" s="356"/>
      <c r="D48" s="357"/>
      <c r="E48" s="358"/>
      <c r="F48" s="359"/>
    </row>
    <row r="49" spans="1:6" x14ac:dyDescent="0.25">
      <c r="A49" s="275"/>
      <c r="B49" s="279"/>
      <c r="C49" s="356"/>
      <c r="D49" s="357"/>
      <c r="E49" s="358"/>
      <c r="F49" s="359"/>
    </row>
    <row r="50" spans="1:6" x14ac:dyDescent="0.25">
      <c r="A50" s="275"/>
      <c r="B50" s="279"/>
      <c r="C50" s="356"/>
      <c r="D50" s="357"/>
      <c r="E50" s="358"/>
      <c r="F50" s="359"/>
    </row>
    <row r="51" spans="1:6" x14ac:dyDescent="0.25">
      <c r="A51" s="275"/>
      <c r="B51" s="279"/>
      <c r="C51" s="356"/>
      <c r="D51" s="357"/>
      <c r="E51" s="358"/>
      <c r="F51" s="359"/>
    </row>
    <row r="52" spans="1:6" ht="13.8" thickBot="1" x14ac:dyDescent="0.3">
      <c r="A52" s="332"/>
      <c r="B52" s="333"/>
      <c r="C52" s="360"/>
      <c r="D52" s="361"/>
      <c r="E52" s="362"/>
      <c r="F52" s="363"/>
    </row>
    <row r="53" spans="1:6" ht="13.8" thickBot="1" x14ac:dyDescent="0.3">
      <c r="A53" s="669" t="s">
        <v>134</v>
      </c>
      <c r="B53" s="670"/>
      <c r="C53" s="670"/>
      <c r="D53" s="670"/>
      <c r="E53" s="672"/>
      <c r="F53" s="403"/>
    </row>
  </sheetData>
  <mergeCells count="2">
    <mergeCell ref="E1:F1"/>
    <mergeCell ref="A53:E53"/>
  </mergeCells>
  <phoneticPr fontId="6" type="noConversion"/>
  <pageMargins left="0.59055118110236227" right="0.31496062992125984" top="0.78740157480314965" bottom="0.78740157480314965" header="0.31496062992125984" footer="0.31496062992125984"/>
  <pageSetup paperSize="9" scale="96" firstPageNumber="38" orientation="portrait" r:id="rId1"/>
  <headerFooter alignWithMargins="0">
    <oddHeader>&amp;LCONSTRUCTION OF INTERNAL ROADS IN MONONONO (WARD 8)
&amp;R&amp;10MOSES KOTANE LOCAL MUNICIPALITY
BID NO: 002/MKLM/2021/2022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75"/>
  <sheetViews>
    <sheetView view="pageLayout" zoomScaleNormal="100" zoomScaleSheetLayoutView="100" workbookViewId="0">
      <selection activeCell="A2" sqref="A2:A27"/>
    </sheetView>
  </sheetViews>
  <sheetFormatPr defaultColWidth="9.109375" defaultRowHeight="13.2" x14ac:dyDescent="0.25"/>
  <cols>
    <col min="1" max="1" width="8" style="5" customWidth="1"/>
    <col min="2" max="2" width="39.5546875" style="5" customWidth="1"/>
    <col min="3" max="3" width="10" style="34" customWidth="1"/>
    <col min="4" max="4" width="12.5546875" style="5" bestFit="1" customWidth="1"/>
    <col min="5" max="5" width="12" style="5" bestFit="1" customWidth="1"/>
    <col min="6" max="6" width="15" style="5" customWidth="1"/>
    <col min="7" max="16384" width="9.109375" style="5"/>
  </cols>
  <sheetData>
    <row r="1" spans="1:6" ht="21" customHeight="1" x14ac:dyDescent="0.25">
      <c r="A1" s="297" t="s">
        <v>412</v>
      </c>
      <c r="B1" s="319"/>
      <c r="C1" s="241"/>
      <c r="D1" s="241"/>
      <c r="E1" s="645"/>
      <c r="F1" s="646"/>
    </row>
    <row r="2" spans="1:6" ht="27" thickBot="1" x14ac:dyDescent="0.3">
      <c r="A2" s="344" t="s">
        <v>51</v>
      </c>
      <c r="B2" s="322" t="s">
        <v>52</v>
      </c>
      <c r="C2" s="322" t="s">
        <v>53</v>
      </c>
      <c r="D2" s="346" t="s">
        <v>54</v>
      </c>
      <c r="E2" s="176" t="s">
        <v>55</v>
      </c>
      <c r="F2" s="365" t="s">
        <v>56</v>
      </c>
    </row>
    <row r="3" spans="1:6" ht="39.6" x14ac:dyDescent="0.25">
      <c r="A3" s="328" t="s">
        <v>413</v>
      </c>
      <c r="B3" s="236" t="s">
        <v>135</v>
      </c>
      <c r="C3" s="245"/>
      <c r="D3" s="371"/>
      <c r="E3" s="326"/>
      <c r="F3" s="327"/>
    </row>
    <row r="4" spans="1:6" ht="39.6" x14ac:dyDescent="0.25">
      <c r="A4" s="275" t="s">
        <v>414</v>
      </c>
      <c r="B4" s="235" t="s">
        <v>236</v>
      </c>
      <c r="C4" s="245" t="s">
        <v>136</v>
      </c>
      <c r="D4" s="276">
        <v>1</v>
      </c>
      <c r="E4" s="69"/>
      <c r="F4" s="3"/>
    </row>
    <row r="5" spans="1:6" x14ac:dyDescent="0.25">
      <c r="A5" s="275"/>
      <c r="B5" s="235"/>
      <c r="C5" s="245"/>
      <c r="D5" s="372"/>
      <c r="E5" s="326"/>
      <c r="F5" s="345"/>
    </row>
    <row r="6" spans="1:6" ht="39.6" x14ac:dyDescent="0.25">
      <c r="A6" s="275"/>
      <c r="B6" s="235" t="s">
        <v>237</v>
      </c>
      <c r="C6" s="245" t="s">
        <v>233</v>
      </c>
      <c r="D6" s="325">
        <v>9</v>
      </c>
      <c r="E6" s="69"/>
      <c r="F6" s="3"/>
    </row>
    <row r="7" spans="1:6" x14ac:dyDescent="0.25">
      <c r="A7" s="275"/>
      <c r="B7" s="235"/>
      <c r="C7" s="245"/>
      <c r="D7" s="276"/>
      <c r="E7" s="326"/>
      <c r="F7" s="345"/>
    </row>
    <row r="8" spans="1:6" x14ac:dyDescent="0.25">
      <c r="A8" s="275"/>
      <c r="B8" s="279" t="s">
        <v>238</v>
      </c>
      <c r="C8" s="245" t="s">
        <v>136</v>
      </c>
      <c r="D8" s="276">
        <v>1</v>
      </c>
      <c r="E8" s="69"/>
      <c r="F8" s="3"/>
    </row>
    <row r="9" spans="1:6" x14ac:dyDescent="0.25">
      <c r="A9" s="275"/>
      <c r="B9" s="562"/>
      <c r="C9" s="245"/>
      <c r="D9" s="276"/>
      <c r="E9" s="326"/>
      <c r="F9" s="345"/>
    </row>
    <row r="10" spans="1:6" ht="26.4" x14ac:dyDescent="0.25">
      <c r="A10" s="272"/>
      <c r="B10" s="563" t="s">
        <v>239</v>
      </c>
      <c r="C10" s="245" t="s">
        <v>136</v>
      </c>
      <c r="D10" s="276">
        <v>1</v>
      </c>
      <c r="E10" s="69"/>
      <c r="F10" s="3"/>
    </row>
    <row r="11" spans="1:6" x14ac:dyDescent="0.25">
      <c r="A11" s="256"/>
      <c r="B11" s="563"/>
      <c r="C11" s="245"/>
      <c r="D11" s="276"/>
      <c r="E11" s="326"/>
      <c r="F11" s="415"/>
    </row>
    <row r="12" spans="1:6" x14ac:dyDescent="0.25">
      <c r="A12" s="272"/>
      <c r="B12" s="564" t="s">
        <v>240</v>
      </c>
      <c r="C12" s="245" t="s">
        <v>136</v>
      </c>
      <c r="D12" s="276">
        <v>1</v>
      </c>
      <c r="E12" s="69"/>
      <c r="F12" s="3"/>
    </row>
    <row r="13" spans="1:6" x14ac:dyDescent="0.25">
      <c r="A13" s="256"/>
      <c r="B13" s="563"/>
      <c r="C13" s="48"/>
      <c r="D13" s="49"/>
      <c r="E13" s="57"/>
      <c r="F13" s="4"/>
    </row>
    <row r="14" spans="1:6" ht="26.4" x14ac:dyDescent="0.25">
      <c r="A14" s="272" t="s">
        <v>415</v>
      </c>
      <c r="B14" s="565" t="s">
        <v>186</v>
      </c>
      <c r="C14" s="54"/>
      <c r="D14" s="49"/>
      <c r="E14" s="57"/>
      <c r="F14" s="4"/>
    </row>
    <row r="15" spans="1:6" x14ac:dyDescent="0.25">
      <c r="A15" s="256"/>
      <c r="B15" s="522" t="s">
        <v>187</v>
      </c>
      <c r="C15" s="54" t="s">
        <v>101</v>
      </c>
      <c r="D15" s="49">
        <v>1</v>
      </c>
      <c r="E15" s="277">
        <v>60000</v>
      </c>
      <c r="F15" s="278">
        <f>E15*D15</f>
        <v>60000</v>
      </c>
    </row>
    <row r="16" spans="1:6" ht="26.4" x14ac:dyDescent="0.25">
      <c r="A16" s="256"/>
      <c r="B16" s="522" t="s">
        <v>241</v>
      </c>
      <c r="C16" s="48" t="s">
        <v>99</v>
      </c>
      <c r="D16" s="76">
        <f>F15</f>
        <v>60000</v>
      </c>
      <c r="E16" s="514" t="s">
        <v>99</v>
      </c>
      <c r="F16" s="286"/>
    </row>
    <row r="17" spans="1:6" x14ac:dyDescent="0.25">
      <c r="A17" s="256"/>
      <c r="B17" s="519"/>
      <c r="C17" s="48"/>
      <c r="D17" s="49"/>
      <c r="E17" s="57"/>
      <c r="F17" s="4"/>
    </row>
    <row r="18" spans="1:6" ht="26.4" x14ac:dyDescent="0.25">
      <c r="A18" s="256" t="s">
        <v>416</v>
      </c>
      <c r="B18" s="521" t="s">
        <v>271</v>
      </c>
      <c r="C18" s="54"/>
      <c r="D18" s="49"/>
      <c r="E18" s="57"/>
      <c r="F18" s="4"/>
    </row>
    <row r="19" spans="1:6" ht="52.8" x14ac:dyDescent="0.25">
      <c r="A19" s="272"/>
      <c r="B19" s="563" t="s">
        <v>272</v>
      </c>
      <c r="C19" s="48" t="s">
        <v>273</v>
      </c>
      <c r="D19" s="76">
        <v>1</v>
      </c>
      <c r="E19" s="69"/>
      <c r="F19" s="3"/>
    </row>
    <row r="20" spans="1:6" x14ac:dyDescent="0.25">
      <c r="A20" s="256"/>
      <c r="B20" s="522"/>
      <c r="C20" s="54"/>
      <c r="D20" s="49"/>
      <c r="E20" s="57"/>
      <c r="F20" s="4"/>
    </row>
    <row r="21" spans="1:6" ht="42.75" customHeight="1" x14ac:dyDescent="0.25">
      <c r="A21" s="256"/>
      <c r="B21" s="522" t="s">
        <v>274</v>
      </c>
      <c r="C21" s="48" t="s">
        <v>273</v>
      </c>
      <c r="D21" s="76">
        <v>1</v>
      </c>
      <c r="E21" s="69"/>
      <c r="F21" s="3"/>
    </row>
    <row r="22" spans="1:6" x14ac:dyDescent="0.25">
      <c r="A22" s="256"/>
      <c r="B22" s="522"/>
      <c r="C22" s="48"/>
      <c r="D22" s="76"/>
      <c r="E22" s="57"/>
      <c r="F22" s="4"/>
    </row>
    <row r="23" spans="1:6" ht="26.4" x14ac:dyDescent="0.25">
      <c r="A23" s="367"/>
      <c r="B23" s="279" t="s">
        <v>275</v>
      </c>
      <c r="C23" s="356"/>
      <c r="D23" s="357"/>
      <c r="E23" s="57"/>
      <c r="F23" s="4"/>
    </row>
    <row r="24" spans="1:6" x14ac:dyDescent="0.25">
      <c r="A24" s="275"/>
      <c r="B24" s="279"/>
      <c r="C24" s="356"/>
      <c r="D24" s="357"/>
      <c r="E24" s="57"/>
      <c r="F24" s="4"/>
    </row>
    <row r="25" spans="1:6" ht="26.4" x14ac:dyDescent="0.25">
      <c r="A25" s="275"/>
      <c r="B25" s="279" t="s">
        <v>276</v>
      </c>
      <c r="C25" s="356" t="s">
        <v>277</v>
      </c>
      <c r="D25" s="357">
        <v>1</v>
      </c>
      <c r="E25" s="69"/>
      <c r="F25" s="3"/>
    </row>
    <row r="26" spans="1:6" ht="26.4" x14ac:dyDescent="0.25">
      <c r="A26" s="275"/>
      <c r="B26" s="279" t="s">
        <v>278</v>
      </c>
      <c r="C26" s="356" t="s">
        <v>273</v>
      </c>
      <c r="D26" s="357">
        <v>1</v>
      </c>
      <c r="E26" s="69"/>
      <c r="F26" s="3"/>
    </row>
    <row r="27" spans="1:6" x14ac:dyDescent="0.25">
      <c r="A27" s="275"/>
      <c r="B27" s="279" t="s">
        <v>279</v>
      </c>
      <c r="C27" s="356" t="s">
        <v>273</v>
      </c>
      <c r="D27" s="357">
        <v>1</v>
      </c>
      <c r="E27" s="69"/>
      <c r="F27" s="3"/>
    </row>
    <row r="28" spans="1:6" ht="26.4" x14ac:dyDescent="0.25">
      <c r="A28" s="275"/>
      <c r="B28" s="279" t="s">
        <v>280</v>
      </c>
      <c r="C28" s="356" t="s">
        <v>273</v>
      </c>
      <c r="D28" s="357">
        <v>1</v>
      </c>
      <c r="E28" s="69"/>
      <c r="F28" s="3"/>
    </row>
    <row r="29" spans="1:6" x14ac:dyDescent="0.25">
      <c r="A29" s="275"/>
      <c r="B29" s="279" t="s">
        <v>281</v>
      </c>
      <c r="C29" s="356" t="s">
        <v>273</v>
      </c>
      <c r="D29" s="357">
        <v>1</v>
      </c>
      <c r="E29" s="69"/>
      <c r="F29" s="3"/>
    </row>
    <row r="30" spans="1:6" x14ac:dyDescent="0.25">
      <c r="A30" s="275"/>
      <c r="B30" s="279" t="s">
        <v>282</v>
      </c>
      <c r="C30" s="356" t="s">
        <v>273</v>
      </c>
      <c r="D30" s="357">
        <v>1</v>
      </c>
      <c r="E30" s="69"/>
      <c r="F30" s="3"/>
    </row>
    <row r="31" spans="1:6" ht="26.4" x14ac:dyDescent="0.25">
      <c r="A31" s="275"/>
      <c r="B31" s="279" t="s">
        <v>283</v>
      </c>
      <c r="C31" s="356" t="s">
        <v>273</v>
      </c>
      <c r="D31" s="357">
        <v>1</v>
      </c>
      <c r="E31" s="69"/>
      <c r="F31" s="3"/>
    </row>
    <row r="32" spans="1:6" ht="26.4" x14ac:dyDescent="0.25">
      <c r="A32" s="275"/>
      <c r="B32" s="279" t="s">
        <v>284</v>
      </c>
      <c r="C32" s="356" t="s">
        <v>273</v>
      </c>
      <c r="D32" s="357">
        <v>1</v>
      </c>
      <c r="E32" s="69"/>
      <c r="F32" s="3"/>
    </row>
    <row r="33" spans="1:6" ht="13.8" thickBot="1" x14ac:dyDescent="0.3">
      <c r="A33" s="275"/>
      <c r="B33" s="279" t="s">
        <v>285</v>
      </c>
      <c r="C33" s="356" t="s">
        <v>273</v>
      </c>
      <c r="D33" s="357">
        <v>1</v>
      </c>
      <c r="E33" s="277"/>
      <c r="F33" s="4"/>
    </row>
    <row r="34" spans="1:6" ht="13.8" thickBot="1" x14ac:dyDescent="0.3">
      <c r="A34" s="650" t="s">
        <v>307</v>
      </c>
      <c r="B34" s="651"/>
      <c r="C34" s="651"/>
      <c r="D34" s="651"/>
      <c r="E34" s="652"/>
      <c r="F34" s="398"/>
    </row>
    <row r="35" spans="1:6" x14ac:dyDescent="0.25">
      <c r="A35" s="60" t="s">
        <v>412</v>
      </c>
      <c r="B35" s="193"/>
      <c r="C35" s="194"/>
      <c r="D35" s="195"/>
      <c r="E35" s="653"/>
      <c r="F35" s="654"/>
    </row>
    <row r="36" spans="1:6" ht="27" thickBot="1" x14ac:dyDescent="0.3">
      <c r="A36" s="176" t="s">
        <v>51</v>
      </c>
      <c r="B36" s="196"/>
      <c r="C36" s="178" t="s">
        <v>53</v>
      </c>
      <c r="D36" s="179" t="s">
        <v>54</v>
      </c>
      <c r="E36" s="180" t="s">
        <v>55</v>
      </c>
      <c r="F36" s="181" t="s">
        <v>56</v>
      </c>
    </row>
    <row r="37" spans="1:6" x14ac:dyDescent="0.25">
      <c r="A37" s="197" t="s">
        <v>167</v>
      </c>
      <c r="B37" s="198"/>
      <c r="C37" s="198"/>
      <c r="D37" s="198"/>
      <c r="E37" s="199"/>
      <c r="F37" s="399"/>
    </row>
    <row r="38" spans="1:6" x14ac:dyDescent="0.25">
      <c r="A38" s="256"/>
      <c r="B38" s="519"/>
      <c r="C38" s="48"/>
      <c r="D38" s="49"/>
      <c r="E38" s="57"/>
      <c r="F38" s="4"/>
    </row>
    <row r="39" spans="1:6" ht="26.4" x14ac:dyDescent="0.25">
      <c r="A39" s="275"/>
      <c r="B39" s="279" t="s">
        <v>286</v>
      </c>
      <c r="C39" s="356" t="s">
        <v>273</v>
      </c>
      <c r="D39" s="357">
        <v>1</v>
      </c>
      <c r="E39" s="69"/>
      <c r="F39" s="3"/>
    </row>
    <row r="40" spans="1:6" x14ac:dyDescent="0.25">
      <c r="A40" s="275"/>
      <c r="B40" s="279"/>
      <c r="C40" s="356"/>
      <c r="D40" s="357"/>
      <c r="E40" s="358"/>
      <c r="F40" s="359"/>
    </row>
    <row r="41" spans="1:6" ht="39.6" x14ac:dyDescent="0.25">
      <c r="A41" s="275"/>
      <c r="B41" s="279" t="s">
        <v>306</v>
      </c>
      <c r="C41" s="356" t="s">
        <v>273</v>
      </c>
      <c r="D41" s="357">
        <v>1</v>
      </c>
      <c r="E41" s="69"/>
      <c r="F41" s="3"/>
    </row>
    <row r="42" spans="1:6" x14ac:dyDescent="0.25">
      <c r="A42" s="275"/>
      <c r="B42" s="279"/>
      <c r="C42" s="356"/>
      <c r="D42" s="357"/>
      <c r="E42" s="358"/>
      <c r="F42" s="359"/>
    </row>
    <row r="43" spans="1:6" x14ac:dyDescent="0.25">
      <c r="A43" s="275"/>
      <c r="B43" s="279" t="s">
        <v>287</v>
      </c>
      <c r="C43" s="356" t="s">
        <v>273</v>
      </c>
      <c r="D43" s="357">
        <v>1</v>
      </c>
      <c r="E43" s="69"/>
      <c r="F43" s="3"/>
    </row>
    <row r="44" spans="1:6" x14ac:dyDescent="0.25">
      <c r="A44" s="275"/>
      <c r="B44" s="279"/>
      <c r="C44" s="356"/>
      <c r="D44" s="357"/>
      <c r="E44" s="358"/>
      <c r="F44" s="359"/>
    </row>
    <row r="45" spans="1:6" x14ac:dyDescent="0.25">
      <c r="A45" s="275"/>
      <c r="B45" s="279" t="s">
        <v>288</v>
      </c>
      <c r="C45" s="356" t="s">
        <v>273</v>
      </c>
      <c r="D45" s="357">
        <v>1</v>
      </c>
      <c r="E45" s="69"/>
      <c r="F45" s="3"/>
    </row>
    <row r="46" spans="1:6" x14ac:dyDescent="0.25">
      <c r="A46" s="275"/>
      <c r="B46" s="279"/>
      <c r="C46" s="356"/>
      <c r="D46" s="357"/>
      <c r="E46" s="358"/>
      <c r="F46" s="359"/>
    </row>
    <row r="47" spans="1:6" x14ac:dyDescent="0.25">
      <c r="A47" s="275"/>
      <c r="B47" s="279" t="s">
        <v>289</v>
      </c>
      <c r="C47" s="356" t="s">
        <v>273</v>
      </c>
      <c r="D47" s="357">
        <v>1</v>
      </c>
      <c r="E47" s="69"/>
      <c r="F47" s="3"/>
    </row>
    <row r="48" spans="1:6" x14ac:dyDescent="0.25">
      <c r="A48" s="275"/>
      <c r="B48" s="279"/>
      <c r="C48" s="356"/>
      <c r="D48" s="357"/>
      <c r="E48" s="358"/>
      <c r="F48" s="359"/>
    </row>
    <row r="49" spans="1:6" x14ac:dyDescent="0.25">
      <c r="A49" s="275"/>
      <c r="B49" s="279" t="s">
        <v>290</v>
      </c>
      <c r="C49" s="356" t="s">
        <v>273</v>
      </c>
      <c r="D49" s="357">
        <v>1</v>
      </c>
      <c r="E49" s="69"/>
      <c r="F49" s="3"/>
    </row>
    <row r="50" spans="1:6" x14ac:dyDescent="0.25">
      <c r="A50" s="275"/>
      <c r="B50" s="279"/>
      <c r="C50" s="356"/>
      <c r="D50" s="357"/>
      <c r="E50" s="358"/>
      <c r="F50" s="359"/>
    </row>
    <row r="51" spans="1:6" x14ac:dyDescent="0.25">
      <c r="A51" s="275"/>
      <c r="B51" s="279" t="s">
        <v>291</v>
      </c>
      <c r="C51" s="356"/>
      <c r="D51" s="357"/>
      <c r="E51" s="358"/>
      <c r="F51" s="359"/>
    </row>
    <row r="52" spans="1:6" x14ac:dyDescent="0.25">
      <c r="A52" s="275"/>
      <c r="B52" s="279" t="s">
        <v>292</v>
      </c>
      <c r="C52" s="54" t="s">
        <v>101</v>
      </c>
      <c r="D52" s="357">
        <v>1</v>
      </c>
      <c r="E52" s="358">
        <v>60000</v>
      </c>
      <c r="F52" s="359">
        <f>E52*D52</f>
        <v>60000</v>
      </c>
    </row>
    <row r="53" spans="1:6" ht="26.4" x14ac:dyDescent="0.25">
      <c r="A53" s="275"/>
      <c r="B53" s="279" t="s">
        <v>293</v>
      </c>
      <c r="C53" s="245" t="s">
        <v>99</v>
      </c>
      <c r="D53" s="461">
        <f>F52</f>
        <v>60000</v>
      </c>
      <c r="E53" s="514" t="s">
        <v>99</v>
      </c>
      <c r="F53" s="286"/>
    </row>
    <row r="54" spans="1:6" x14ac:dyDescent="0.25">
      <c r="A54" s="275"/>
      <c r="B54" s="279"/>
      <c r="C54" s="245"/>
      <c r="D54" s="300"/>
      <c r="E54" s="358"/>
      <c r="F54" s="359"/>
    </row>
    <row r="55" spans="1:6" ht="26.4" x14ac:dyDescent="0.25">
      <c r="A55" s="275"/>
      <c r="B55" s="279" t="s">
        <v>294</v>
      </c>
      <c r="C55" s="245"/>
      <c r="D55" s="300"/>
      <c r="E55" s="358"/>
      <c r="F55" s="359"/>
    </row>
    <row r="56" spans="1:6" x14ac:dyDescent="0.25">
      <c r="A56" s="275"/>
      <c r="B56" s="279" t="s">
        <v>295</v>
      </c>
      <c r="C56" s="54" t="s">
        <v>101</v>
      </c>
      <c r="D56" s="300">
        <v>1</v>
      </c>
      <c r="E56" s="358">
        <v>60000</v>
      </c>
      <c r="F56" s="359">
        <f>E56*D56</f>
        <v>60000</v>
      </c>
    </row>
    <row r="57" spans="1:6" ht="26.4" x14ac:dyDescent="0.25">
      <c r="A57" s="275"/>
      <c r="B57" s="279" t="s">
        <v>296</v>
      </c>
      <c r="C57" s="245" t="s">
        <v>99</v>
      </c>
      <c r="D57" s="462">
        <f>F56</f>
        <v>60000</v>
      </c>
      <c r="E57" s="514" t="s">
        <v>99</v>
      </c>
      <c r="F57" s="286"/>
    </row>
    <row r="58" spans="1:6" x14ac:dyDescent="0.25">
      <c r="A58" s="275"/>
      <c r="B58" s="279"/>
      <c r="C58" s="356"/>
      <c r="D58" s="357"/>
      <c r="E58" s="358"/>
      <c r="F58" s="359"/>
    </row>
    <row r="59" spans="1:6" ht="26.4" x14ac:dyDescent="0.25">
      <c r="A59" s="275"/>
      <c r="B59" s="279" t="s">
        <v>297</v>
      </c>
      <c r="C59" s="356" t="s">
        <v>273</v>
      </c>
      <c r="D59" s="300">
        <v>1</v>
      </c>
      <c r="E59" s="69"/>
      <c r="F59" s="3"/>
    </row>
    <row r="60" spans="1:6" x14ac:dyDescent="0.25">
      <c r="A60" s="275"/>
      <c r="B60" s="279"/>
      <c r="C60" s="356"/>
      <c r="D60" s="357"/>
      <c r="E60" s="358"/>
      <c r="F60" s="359"/>
    </row>
    <row r="61" spans="1:6" ht="26.4" x14ac:dyDescent="0.25">
      <c r="A61" s="275"/>
      <c r="B61" s="279" t="s">
        <v>298</v>
      </c>
      <c r="C61" s="356" t="s">
        <v>273</v>
      </c>
      <c r="D61" s="300">
        <v>1</v>
      </c>
      <c r="E61" s="69"/>
      <c r="F61" s="3"/>
    </row>
    <row r="62" spans="1:6" x14ac:dyDescent="0.25">
      <c r="A62" s="275"/>
      <c r="B62" s="279" t="s">
        <v>299</v>
      </c>
      <c r="C62" s="527"/>
      <c r="D62" s="357"/>
      <c r="E62" s="358"/>
      <c r="F62" s="359"/>
    </row>
    <row r="63" spans="1:6" x14ac:dyDescent="0.25">
      <c r="A63" s="275"/>
      <c r="B63" s="566"/>
      <c r="C63" s="356"/>
      <c r="D63" s="357"/>
      <c r="E63" s="358"/>
      <c r="F63" s="359"/>
    </row>
    <row r="64" spans="1:6" x14ac:dyDescent="0.25">
      <c r="A64" s="275"/>
      <c r="B64" s="279" t="s">
        <v>300</v>
      </c>
      <c r="C64" s="356" t="s">
        <v>273</v>
      </c>
      <c r="D64" s="357">
        <v>1</v>
      </c>
      <c r="E64" s="69"/>
      <c r="F64" s="3"/>
    </row>
    <row r="65" spans="1:6" x14ac:dyDescent="0.25">
      <c r="A65" s="275"/>
      <c r="B65" s="279"/>
      <c r="C65" s="356"/>
      <c r="D65" s="357"/>
      <c r="E65" s="358"/>
      <c r="F65" s="359"/>
    </row>
    <row r="66" spans="1:6" x14ac:dyDescent="0.25">
      <c r="A66" s="275"/>
      <c r="B66" s="279" t="s">
        <v>301</v>
      </c>
      <c r="C66" s="356"/>
      <c r="D66" s="357"/>
      <c r="E66" s="358"/>
      <c r="F66" s="359"/>
    </row>
    <row r="67" spans="1:6" x14ac:dyDescent="0.25">
      <c r="A67" s="275"/>
      <c r="B67" s="279" t="s">
        <v>302</v>
      </c>
      <c r="C67" s="356" t="s">
        <v>273</v>
      </c>
      <c r="D67" s="357">
        <v>1</v>
      </c>
      <c r="E67" s="69"/>
      <c r="F67" s="3"/>
    </row>
    <row r="68" spans="1:6" x14ac:dyDescent="0.25">
      <c r="A68" s="275"/>
      <c r="B68" s="279"/>
      <c r="C68" s="356"/>
      <c r="D68" s="357"/>
      <c r="E68" s="358"/>
      <c r="F68" s="359"/>
    </row>
    <row r="69" spans="1:6" x14ac:dyDescent="0.25">
      <c r="A69" s="275"/>
      <c r="B69" s="279" t="s">
        <v>303</v>
      </c>
      <c r="C69" s="356"/>
      <c r="D69" s="357"/>
      <c r="E69" s="358"/>
      <c r="F69" s="359"/>
    </row>
    <row r="70" spans="1:6" x14ac:dyDescent="0.25">
      <c r="A70" s="275"/>
      <c r="B70" s="279" t="s">
        <v>304</v>
      </c>
      <c r="C70" s="356" t="s">
        <v>273</v>
      </c>
      <c r="D70" s="357">
        <v>1</v>
      </c>
      <c r="E70" s="69"/>
      <c r="F70" s="3"/>
    </row>
    <row r="71" spans="1:6" x14ac:dyDescent="0.25">
      <c r="A71" s="275"/>
      <c r="B71" s="279"/>
      <c r="C71" s="356"/>
      <c r="D71" s="357"/>
      <c r="E71" s="358"/>
      <c r="F71" s="359"/>
    </row>
    <row r="72" spans="1:6" ht="26.4" x14ac:dyDescent="0.25">
      <c r="A72" s="275"/>
      <c r="B72" s="279" t="s">
        <v>305</v>
      </c>
      <c r="C72" s="245" t="s">
        <v>273</v>
      </c>
      <c r="D72" s="300">
        <v>1</v>
      </c>
      <c r="E72" s="69"/>
      <c r="F72" s="3"/>
    </row>
    <row r="73" spans="1:6" ht="13.8" thickBot="1" x14ac:dyDescent="0.3">
      <c r="A73" s="256"/>
      <c r="B73" s="519"/>
      <c r="C73" s="48"/>
      <c r="D73" s="49"/>
      <c r="E73" s="57"/>
      <c r="F73" s="4"/>
    </row>
    <row r="74" spans="1:6" ht="13.8" thickBot="1" x14ac:dyDescent="0.3">
      <c r="A74" s="669" t="s">
        <v>137</v>
      </c>
      <c r="B74" s="670"/>
      <c r="C74" s="670"/>
      <c r="D74" s="670"/>
      <c r="E74" s="672"/>
      <c r="F74" s="403"/>
    </row>
    <row r="75" spans="1:6" x14ac:dyDescent="0.25">
      <c r="A75" s="368"/>
      <c r="B75" s="204"/>
      <c r="C75" s="190"/>
      <c r="D75" s="190"/>
      <c r="E75" s="187"/>
      <c r="F75" s="369"/>
    </row>
  </sheetData>
  <mergeCells count="4">
    <mergeCell ref="E1:F1"/>
    <mergeCell ref="A74:E74"/>
    <mergeCell ref="A34:E34"/>
    <mergeCell ref="E35:F35"/>
  </mergeCells>
  <phoneticPr fontId="6" type="noConversion"/>
  <pageMargins left="0.59055118110236227" right="0.31496062992125984" top="0.78740157480314965" bottom="0.78740157480314965" header="0.31496062992125984" footer="0.31496062992125984"/>
  <pageSetup paperSize="9" scale="96" firstPageNumber="39" orientation="portrait" r:id="rId1"/>
  <headerFooter alignWithMargins="0">
    <oddHeader>&amp;LCONSTRUCTION OF INTERNAL ROADS IN MONONONO (WARD 8)
&amp;R&amp;10MOSES KOTANE LOCAL MUNICIPALITY
BID NO: 002/MKLM/2021/2022</oddHeader>
  </headerFooter>
  <rowBreaks count="1" manualBreakCount="1">
    <brk id="34" max="5"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855FE-73C0-4621-87EA-EC4115E6E93A}">
  <dimension ref="A1:F47"/>
  <sheetViews>
    <sheetView view="pageLayout" zoomScaleNormal="100" zoomScaleSheetLayoutView="100" workbookViewId="0">
      <selection activeCell="A2" sqref="A2:A27"/>
    </sheetView>
  </sheetViews>
  <sheetFormatPr defaultColWidth="9.109375" defaultRowHeight="13.2" x14ac:dyDescent="0.25"/>
  <cols>
    <col min="1" max="1" width="8" style="5" customWidth="1"/>
    <col min="2" max="2" width="39.5546875" style="5" customWidth="1"/>
    <col min="3" max="3" width="10" style="34" customWidth="1"/>
    <col min="4" max="4" width="9.88671875" style="5" customWidth="1"/>
    <col min="5" max="5" width="10.88671875" style="5" customWidth="1"/>
    <col min="6" max="6" width="15" style="5" customWidth="1"/>
    <col min="7" max="16384" width="9.109375" style="5"/>
  </cols>
  <sheetData>
    <row r="1" spans="1:6" ht="21" customHeight="1" x14ac:dyDescent="0.25">
      <c r="A1" s="297" t="s">
        <v>417</v>
      </c>
      <c r="B1" s="319"/>
      <c r="C1" s="241"/>
      <c r="D1" s="241"/>
      <c r="E1" s="645"/>
      <c r="F1" s="646"/>
    </row>
    <row r="2" spans="1:6" ht="31.95" customHeight="1" thickBot="1" x14ac:dyDescent="0.3">
      <c r="A2" s="344" t="s">
        <v>51</v>
      </c>
      <c r="B2" s="322" t="s">
        <v>52</v>
      </c>
      <c r="C2" s="322" t="s">
        <v>53</v>
      </c>
      <c r="D2" s="346" t="s">
        <v>54</v>
      </c>
      <c r="E2" s="176" t="s">
        <v>55</v>
      </c>
      <c r="F2" s="365" t="s">
        <v>56</v>
      </c>
    </row>
    <row r="3" spans="1:6" x14ac:dyDescent="0.25">
      <c r="A3" s="347"/>
      <c r="B3" s="348"/>
      <c r="C3" s="349"/>
      <c r="D3" s="350"/>
      <c r="E3" s="351"/>
      <c r="F3" s="352"/>
    </row>
    <row r="4" spans="1:6" x14ac:dyDescent="0.25">
      <c r="A4" s="143" t="s">
        <v>418</v>
      </c>
      <c r="B4" s="51" t="s">
        <v>235</v>
      </c>
      <c r="C4" s="48"/>
      <c r="D4" s="147"/>
      <c r="E4" s="55"/>
      <c r="F4" s="327"/>
    </row>
    <row r="5" spans="1:6" x14ac:dyDescent="0.25">
      <c r="A5" s="126"/>
      <c r="B5" s="59"/>
      <c r="C5" s="48"/>
      <c r="D5" s="147"/>
      <c r="E5" s="55"/>
      <c r="F5" s="327"/>
    </row>
    <row r="6" spans="1:6" x14ac:dyDescent="0.25">
      <c r="A6" s="256" t="s">
        <v>234</v>
      </c>
      <c r="B6" s="519" t="s">
        <v>185</v>
      </c>
      <c r="C6" s="48"/>
      <c r="D6" s="49"/>
      <c r="E6" s="136"/>
      <c r="F6" s="4"/>
    </row>
    <row r="7" spans="1:6" x14ac:dyDescent="0.25">
      <c r="A7" s="256"/>
      <c r="B7" s="519"/>
      <c r="C7" s="48"/>
      <c r="D7" s="49"/>
      <c r="E7" s="136"/>
      <c r="F7" s="4"/>
    </row>
    <row r="8" spans="1:6" x14ac:dyDescent="0.25">
      <c r="A8" s="272"/>
      <c r="B8" s="522" t="s">
        <v>309</v>
      </c>
      <c r="C8" s="54"/>
      <c r="D8" s="49"/>
      <c r="E8" s="136"/>
      <c r="F8" s="4"/>
    </row>
    <row r="9" spans="1:6" x14ac:dyDescent="0.25">
      <c r="A9" s="126"/>
      <c r="B9" s="366" t="s">
        <v>230</v>
      </c>
      <c r="C9" s="54" t="s">
        <v>4</v>
      </c>
      <c r="D9" s="49">
        <v>1</v>
      </c>
      <c r="E9" s="128">
        <v>25000</v>
      </c>
      <c r="F9" s="3">
        <f>D9*E9</f>
        <v>25000</v>
      </c>
    </row>
    <row r="10" spans="1:6" x14ac:dyDescent="0.25">
      <c r="A10" s="126"/>
      <c r="B10" s="366"/>
      <c r="C10" s="48"/>
      <c r="D10" s="49"/>
      <c r="E10" s="136"/>
      <c r="F10" s="359"/>
    </row>
    <row r="11" spans="1:6" x14ac:dyDescent="0.25">
      <c r="A11" s="126"/>
      <c r="B11" s="366" t="s">
        <v>231</v>
      </c>
      <c r="C11" s="54" t="s">
        <v>4</v>
      </c>
      <c r="D11" s="49">
        <v>1</v>
      </c>
      <c r="E11" s="128">
        <v>12500</v>
      </c>
      <c r="F11" s="3">
        <f>D11*E11</f>
        <v>12500</v>
      </c>
    </row>
    <row r="12" spans="1:6" x14ac:dyDescent="0.25">
      <c r="A12" s="126"/>
      <c r="B12" s="59"/>
      <c r="C12" s="48"/>
      <c r="D12" s="49"/>
      <c r="E12" s="136"/>
      <c r="F12" s="359"/>
    </row>
    <row r="13" spans="1:6" ht="26.4" x14ac:dyDescent="0.25">
      <c r="A13" s="126"/>
      <c r="B13" s="370" t="s">
        <v>545</v>
      </c>
      <c r="C13" s="48" t="s">
        <v>99</v>
      </c>
      <c r="D13" s="330">
        <f>SUM(E9:E12)</f>
        <v>37500</v>
      </c>
      <c r="E13" s="514" t="s">
        <v>99</v>
      </c>
      <c r="F13" s="286"/>
    </row>
    <row r="14" spans="1:6" x14ac:dyDescent="0.25">
      <c r="A14" s="272"/>
      <c r="B14" s="522"/>
      <c r="C14" s="54"/>
      <c r="D14" s="49"/>
      <c r="E14" s="55"/>
      <c r="F14" s="4"/>
    </row>
    <row r="15" spans="1:6" x14ac:dyDescent="0.25">
      <c r="A15" s="272"/>
      <c r="B15" s="370" t="s">
        <v>310</v>
      </c>
      <c r="C15" s="54" t="s">
        <v>136</v>
      </c>
      <c r="D15" s="49">
        <v>1</v>
      </c>
      <c r="E15" s="69"/>
      <c r="F15" s="3"/>
    </row>
    <row r="16" spans="1:6" x14ac:dyDescent="0.25">
      <c r="A16" s="272"/>
      <c r="B16" s="522"/>
      <c r="C16" s="54"/>
      <c r="D16" s="49"/>
      <c r="E16" s="55"/>
      <c r="F16" s="4"/>
    </row>
    <row r="17" spans="1:6" ht="52.8" x14ac:dyDescent="0.25">
      <c r="A17" s="272"/>
      <c r="B17" s="563" t="s">
        <v>311</v>
      </c>
      <c r="C17" s="54" t="s">
        <v>101</v>
      </c>
      <c r="D17" s="49">
        <v>1</v>
      </c>
      <c r="E17" s="128">
        <v>9000</v>
      </c>
      <c r="F17" s="3">
        <f>D17*E17</f>
        <v>9000</v>
      </c>
    </row>
    <row r="18" spans="1:6" x14ac:dyDescent="0.25">
      <c r="A18" s="272"/>
      <c r="B18" s="563"/>
      <c r="C18" s="54"/>
      <c r="D18" s="49"/>
      <c r="E18" s="55"/>
      <c r="F18" s="4"/>
    </row>
    <row r="19" spans="1:6" ht="26.4" x14ac:dyDescent="0.25">
      <c r="A19" s="272"/>
      <c r="B19" s="522" t="s">
        <v>312</v>
      </c>
      <c r="C19" s="48" t="s">
        <v>99</v>
      </c>
      <c r="D19" s="76">
        <f>SUM(F17)</f>
        <v>9000</v>
      </c>
      <c r="E19" s="514" t="s">
        <v>99</v>
      </c>
      <c r="F19" s="286"/>
    </row>
    <row r="20" spans="1:6" x14ac:dyDescent="0.25">
      <c r="A20" s="275"/>
      <c r="B20" s="279"/>
      <c r="C20" s="356"/>
      <c r="D20" s="357"/>
      <c r="E20" s="358"/>
      <c r="F20" s="359"/>
    </row>
    <row r="21" spans="1:6" x14ac:dyDescent="0.25">
      <c r="A21" s="275"/>
      <c r="B21" s="279"/>
      <c r="C21" s="356"/>
      <c r="D21" s="357"/>
      <c r="E21" s="358"/>
      <c r="F21" s="359"/>
    </row>
    <row r="22" spans="1:6" ht="26.4" x14ac:dyDescent="0.25">
      <c r="A22" s="275"/>
      <c r="B22" s="565" t="s">
        <v>426</v>
      </c>
      <c r="C22" s="54"/>
      <c r="D22" s="49"/>
      <c r="E22" s="57"/>
      <c r="F22" s="4"/>
    </row>
    <row r="23" spans="1:6" x14ac:dyDescent="0.25">
      <c r="A23" s="275"/>
      <c r="B23" s="565"/>
      <c r="C23" s="54"/>
      <c r="D23" s="49"/>
      <c r="E23" s="57"/>
      <c r="F23" s="4"/>
    </row>
    <row r="24" spans="1:6" x14ac:dyDescent="0.25">
      <c r="A24" s="275"/>
      <c r="B24" s="522" t="s">
        <v>427</v>
      </c>
      <c r="C24" s="54" t="s">
        <v>101</v>
      </c>
      <c r="D24" s="49">
        <v>1</v>
      </c>
      <c r="E24" s="128">
        <v>90000</v>
      </c>
      <c r="F24" s="278">
        <f>E24*D24</f>
        <v>90000</v>
      </c>
    </row>
    <row r="25" spans="1:6" x14ac:dyDescent="0.25">
      <c r="A25" s="275"/>
      <c r="B25" s="522"/>
      <c r="C25" s="54"/>
      <c r="D25" s="49"/>
      <c r="E25" s="57"/>
      <c r="F25" s="278"/>
    </row>
    <row r="26" spans="1:6" ht="26.4" x14ac:dyDescent="0.25">
      <c r="A26" s="275"/>
      <c r="B26" s="522" t="s">
        <v>241</v>
      </c>
      <c r="C26" s="48" t="s">
        <v>99</v>
      </c>
      <c r="D26" s="76">
        <f>F24</f>
        <v>90000</v>
      </c>
      <c r="E26" s="514" t="s">
        <v>99</v>
      </c>
      <c r="F26" s="286"/>
    </row>
    <row r="27" spans="1:6" x14ac:dyDescent="0.25">
      <c r="A27" s="275"/>
      <c r="B27" s="279"/>
      <c r="C27" s="356"/>
      <c r="D27" s="357"/>
      <c r="E27" s="57"/>
      <c r="F27" s="359"/>
    </row>
    <row r="28" spans="1:6" x14ac:dyDescent="0.25">
      <c r="A28" s="275"/>
      <c r="B28" s="279"/>
      <c r="C28" s="356"/>
      <c r="D28" s="357"/>
      <c r="E28" s="57"/>
      <c r="F28" s="359"/>
    </row>
    <row r="29" spans="1:6" x14ac:dyDescent="0.25">
      <c r="A29" s="275"/>
      <c r="B29" s="279"/>
      <c r="C29" s="356"/>
      <c r="D29" s="357"/>
      <c r="E29" s="57"/>
      <c r="F29" s="359"/>
    </row>
    <row r="30" spans="1:6" x14ac:dyDescent="0.25">
      <c r="A30" s="275"/>
      <c r="B30" s="279"/>
      <c r="C30" s="356"/>
      <c r="D30" s="357"/>
      <c r="E30" s="57"/>
      <c r="F30" s="359"/>
    </row>
    <row r="31" spans="1:6" x14ac:dyDescent="0.25">
      <c r="A31" s="275"/>
      <c r="B31" s="279"/>
      <c r="C31" s="356"/>
      <c r="D31" s="357"/>
      <c r="E31" s="57"/>
      <c r="F31" s="359"/>
    </row>
    <row r="32" spans="1:6" x14ac:dyDescent="0.25">
      <c r="A32" s="275"/>
      <c r="B32" s="279"/>
      <c r="C32" s="356"/>
      <c r="D32" s="357"/>
      <c r="E32" s="57"/>
      <c r="F32" s="359"/>
    </row>
    <row r="33" spans="1:6" x14ac:dyDescent="0.25">
      <c r="A33" s="275"/>
      <c r="B33" s="279"/>
      <c r="C33" s="356"/>
      <c r="D33" s="357"/>
      <c r="E33" s="57"/>
      <c r="F33" s="359"/>
    </row>
    <row r="34" spans="1:6" x14ac:dyDescent="0.25">
      <c r="A34" s="275"/>
      <c r="B34" s="279"/>
      <c r="C34" s="356"/>
      <c r="D34" s="357"/>
      <c r="E34" s="57"/>
      <c r="F34" s="359"/>
    </row>
    <row r="35" spans="1:6" x14ac:dyDescent="0.25">
      <c r="A35" s="275"/>
      <c r="B35" s="279"/>
      <c r="C35" s="356"/>
      <c r="D35" s="357"/>
      <c r="E35" s="57"/>
      <c r="F35" s="359"/>
    </row>
    <row r="36" spans="1:6" x14ac:dyDescent="0.25">
      <c r="A36" s="275"/>
      <c r="B36" s="279"/>
      <c r="C36" s="356"/>
      <c r="D36" s="357"/>
      <c r="E36" s="57"/>
      <c r="F36" s="359"/>
    </row>
    <row r="37" spans="1:6" x14ac:dyDescent="0.25">
      <c r="A37" s="275"/>
      <c r="B37" s="279"/>
      <c r="C37" s="356"/>
      <c r="D37" s="357"/>
      <c r="E37" s="57"/>
      <c r="F37" s="359"/>
    </row>
    <row r="38" spans="1:6" x14ac:dyDescent="0.25">
      <c r="A38" s="275"/>
      <c r="B38" s="279"/>
      <c r="C38" s="356"/>
      <c r="D38" s="357"/>
      <c r="E38" s="57"/>
      <c r="F38" s="359"/>
    </row>
    <row r="39" spans="1:6" x14ac:dyDescent="0.25">
      <c r="A39" s="275"/>
      <c r="B39" s="279"/>
      <c r="C39" s="356"/>
      <c r="D39" s="357"/>
      <c r="E39" s="57"/>
      <c r="F39" s="359"/>
    </row>
    <row r="40" spans="1:6" x14ac:dyDescent="0.25">
      <c r="A40" s="275"/>
      <c r="B40" s="279"/>
      <c r="C40" s="356"/>
      <c r="D40" s="357"/>
      <c r="E40" s="57"/>
      <c r="F40" s="359"/>
    </row>
    <row r="41" spans="1:6" x14ac:dyDescent="0.25">
      <c r="A41" s="275"/>
      <c r="B41" s="279"/>
      <c r="C41" s="356"/>
      <c r="D41" s="357"/>
      <c r="E41" s="57"/>
      <c r="F41" s="359"/>
    </row>
    <row r="42" spans="1:6" x14ac:dyDescent="0.25">
      <c r="A42" s="275"/>
      <c r="B42" s="279"/>
      <c r="C42" s="356"/>
      <c r="D42" s="357"/>
      <c r="E42" s="57"/>
      <c r="F42" s="359"/>
    </row>
    <row r="43" spans="1:6" x14ac:dyDescent="0.25">
      <c r="A43" s="275"/>
      <c r="B43" s="279"/>
      <c r="C43" s="356"/>
      <c r="D43" s="357"/>
      <c r="E43" s="57"/>
      <c r="F43" s="359"/>
    </row>
    <row r="44" spans="1:6" x14ac:dyDescent="0.25">
      <c r="A44" s="275"/>
      <c r="B44" s="279"/>
      <c r="C44" s="356"/>
      <c r="D44" s="357"/>
      <c r="E44" s="358"/>
      <c r="F44" s="359"/>
    </row>
    <row r="45" spans="1:6" ht="13.8" thickBot="1" x14ac:dyDescent="0.3">
      <c r="A45" s="332"/>
      <c r="B45" s="333"/>
      <c r="C45" s="360"/>
      <c r="D45" s="361"/>
      <c r="E45" s="362"/>
      <c r="F45" s="363"/>
    </row>
    <row r="46" spans="1:6" ht="13.8" thickBot="1" x14ac:dyDescent="0.3">
      <c r="A46" s="669" t="s">
        <v>232</v>
      </c>
      <c r="B46" s="673"/>
      <c r="C46" s="673"/>
      <c r="D46" s="673"/>
      <c r="E46" s="674"/>
      <c r="F46" s="403"/>
    </row>
    <row r="47" spans="1:6" x14ac:dyDescent="0.25">
      <c r="A47" s="368"/>
      <c r="B47" s="204"/>
      <c r="C47" s="190"/>
      <c r="D47" s="190"/>
      <c r="E47" s="187"/>
      <c r="F47" s="369"/>
    </row>
  </sheetData>
  <mergeCells count="2">
    <mergeCell ref="E1:F1"/>
    <mergeCell ref="A46:E46"/>
  </mergeCells>
  <pageMargins left="0.59055118110236227" right="0.31496062992125984" top="0.78740157480314965" bottom="0.78740157480314965" header="0.31496062992125984" footer="0.31496062992125984"/>
  <pageSetup paperSize="9" scale="96" firstPageNumber="39" orientation="portrait" r:id="rId1"/>
  <headerFooter alignWithMargins="0">
    <oddHeader>&amp;LCONSTRUCTION OF INTERNAL ROADS IN MONONONO (WARD 8)
&amp;R&amp;10MOSES KOTANE LOCAL MUNICIPALITY
BID NO: 002/MKLM/2021/2022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36"/>
  <sheetViews>
    <sheetView view="pageLayout" zoomScaleNormal="100" zoomScaleSheetLayoutView="100" workbookViewId="0">
      <selection activeCell="A2" sqref="A2:B27"/>
    </sheetView>
  </sheetViews>
  <sheetFormatPr defaultColWidth="9.109375" defaultRowHeight="18" customHeight="1" x14ac:dyDescent="0.3"/>
  <cols>
    <col min="1" max="1" width="10.33203125" style="7" customWidth="1"/>
    <col min="2" max="2" width="57.88671875" style="7" customWidth="1"/>
    <col min="3" max="3" width="20.109375" style="7" customWidth="1"/>
    <col min="4" max="4" width="14.44140625" style="7" bestFit="1" customWidth="1"/>
    <col min="5" max="5" width="15.88671875" style="7" customWidth="1"/>
    <col min="6" max="6" width="13.44140625" style="7" bestFit="1" customWidth="1"/>
    <col min="7" max="7" width="13.6640625" style="7" bestFit="1" customWidth="1"/>
    <col min="8" max="16384" width="9.109375" style="7"/>
  </cols>
  <sheetData>
    <row r="1" spans="1:6" s="13" customFormat="1" ht="17.7" customHeight="1" x14ac:dyDescent="0.3">
      <c r="A1" s="38" t="s">
        <v>138</v>
      </c>
      <c r="B1" s="39"/>
      <c r="C1" s="40"/>
      <c r="D1" s="390"/>
    </row>
    <row r="2" spans="1:6" ht="17.7" customHeight="1" thickBot="1" x14ac:dyDescent="0.35">
      <c r="A2" s="675" t="s">
        <v>139</v>
      </c>
      <c r="B2" s="676"/>
      <c r="C2" s="41"/>
      <c r="D2" s="391"/>
    </row>
    <row r="3" spans="1:6" s="6" customFormat="1" ht="17.7" customHeight="1" thickBot="1" x14ac:dyDescent="0.35">
      <c r="A3" s="9" t="s">
        <v>140</v>
      </c>
      <c r="B3" s="8" t="s">
        <v>52</v>
      </c>
      <c r="C3" s="29" t="s">
        <v>56</v>
      </c>
      <c r="D3" s="392"/>
    </row>
    <row r="4" spans="1:6" s="6" customFormat="1" ht="20.100000000000001" customHeight="1" x14ac:dyDescent="0.3">
      <c r="A4" s="14">
        <v>1200</v>
      </c>
      <c r="B4" s="15" t="s">
        <v>5</v>
      </c>
      <c r="C4" s="35"/>
      <c r="D4" s="392"/>
    </row>
    <row r="5" spans="1:6" ht="20.100000000000001" customHeight="1" x14ac:dyDescent="0.3">
      <c r="A5" s="16">
        <v>1300</v>
      </c>
      <c r="B5" s="17" t="s">
        <v>141</v>
      </c>
      <c r="C5" s="18"/>
      <c r="D5" s="391"/>
      <c r="E5" s="405"/>
      <c r="F5" s="405"/>
    </row>
    <row r="6" spans="1:6" ht="20.100000000000001" customHeight="1" x14ac:dyDescent="0.3">
      <c r="A6" s="16">
        <v>1400</v>
      </c>
      <c r="B6" s="17" t="s">
        <v>7</v>
      </c>
      <c r="C6" s="18"/>
      <c r="D6" s="391"/>
      <c r="E6" s="460"/>
    </row>
    <row r="7" spans="1:6" ht="20.100000000000001" customHeight="1" x14ac:dyDescent="0.3">
      <c r="A7" s="16">
        <v>1500</v>
      </c>
      <c r="B7" s="17" t="s">
        <v>142</v>
      </c>
      <c r="C7" s="18"/>
      <c r="D7" s="391"/>
    </row>
    <row r="8" spans="1:6" ht="20.100000000000001" customHeight="1" x14ac:dyDescent="0.3">
      <c r="A8" s="16">
        <v>1700</v>
      </c>
      <c r="B8" s="17" t="s">
        <v>143</v>
      </c>
      <c r="C8" s="18"/>
      <c r="D8" s="391"/>
    </row>
    <row r="9" spans="1:6" ht="20.100000000000001" customHeight="1" x14ac:dyDescent="0.3">
      <c r="A9" s="16">
        <v>1800</v>
      </c>
      <c r="B9" s="17" t="s">
        <v>144</v>
      </c>
      <c r="C9" s="18"/>
      <c r="D9" s="391"/>
    </row>
    <row r="10" spans="1:6" ht="20.100000000000001" customHeight="1" x14ac:dyDescent="0.3">
      <c r="A10" s="16">
        <v>2100</v>
      </c>
      <c r="B10" s="17" t="s">
        <v>266</v>
      </c>
      <c r="C10" s="18"/>
      <c r="D10" s="391"/>
    </row>
    <row r="11" spans="1:6" ht="20.100000000000001" customHeight="1" x14ac:dyDescent="0.3">
      <c r="A11" s="16">
        <v>2200</v>
      </c>
      <c r="B11" s="17" t="s">
        <v>145</v>
      </c>
      <c r="C11" s="18"/>
      <c r="D11" s="391"/>
    </row>
    <row r="12" spans="1:6" ht="19.5" customHeight="1" x14ac:dyDescent="0.3">
      <c r="A12" s="16">
        <v>2300</v>
      </c>
      <c r="B12" s="17" t="s">
        <v>269</v>
      </c>
      <c r="C12" s="18"/>
      <c r="D12" s="391"/>
    </row>
    <row r="13" spans="1:6" ht="19.5" customHeight="1" x14ac:dyDescent="0.3">
      <c r="A13" s="16">
        <v>3100</v>
      </c>
      <c r="B13" s="17" t="s">
        <v>553</v>
      </c>
      <c r="C13" s="18"/>
      <c r="D13" s="391"/>
    </row>
    <row r="14" spans="1:6" ht="20.100000000000001" customHeight="1" x14ac:dyDescent="0.3">
      <c r="A14" s="16">
        <v>3200</v>
      </c>
      <c r="B14" s="17" t="s">
        <v>419</v>
      </c>
      <c r="C14" s="18"/>
      <c r="D14" s="391"/>
    </row>
    <row r="15" spans="1:6" ht="20.100000000000001" customHeight="1" x14ac:dyDescent="0.3">
      <c r="A15" s="16">
        <v>3300</v>
      </c>
      <c r="B15" s="17" t="s">
        <v>146</v>
      </c>
      <c r="C15" s="18"/>
      <c r="D15" s="391"/>
    </row>
    <row r="16" spans="1:6" ht="20.100000000000001" customHeight="1" x14ac:dyDescent="0.3">
      <c r="A16" s="16">
        <v>3400</v>
      </c>
      <c r="B16" s="17" t="s">
        <v>147</v>
      </c>
      <c r="C16" s="18"/>
      <c r="D16" s="391"/>
    </row>
    <row r="17" spans="1:9" ht="20.100000000000001" customHeight="1" x14ac:dyDescent="0.3">
      <c r="A17" s="16">
        <v>3500</v>
      </c>
      <c r="B17" s="17" t="s">
        <v>148</v>
      </c>
      <c r="C17" s="18"/>
      <c r="D17" s="391"/>
    </row>
    <row r="18" spans="1:9" ht="20.100000000000001" customHeight="1" x14ac:dyDescent="0.3">
      <c r="A18" s="16">
        <v>3800</v>
      </c>
      <c r="B18" s="17" t="s">
        <v>420</v>
      </c>
      <c r="C18" s="18"/>
      <c r="D18" s="391"/>
    </row>
    <row r="19" spans="1:9" ht="20.100000000000001" customHeight="1" x14ac:dyDescent="0.3">
      <c r="A19" s="16">
        <v>5500</v>
      </c>
      <c r="B19" s="17" t="s">
        <v>566</v>
      </c>
      <c r="C19" s="18"/>
      <c r="D19" s="391"/>
    </row>
    <row r="20" spans="1:9" ht="20.100000000000001" customHeight="1" x14ac:dyDescent="0.3">
      <c r="A20" s="16">
        <v>5600</v>
      </c>
      <c r="B20" s="17" t="s">
        <v>149</v>
      </c>
      <c r="C20" s="18"/>
      <c r="D20" s="391"/>
    </row>
    <row r="21" spans="1:9" ht="20.100000000000001" customHeight="1" x14ac:dyDescent="0.3">
      <c r="A21" s="16">
        <v>5700</v>
      </c>
      <c r="B21" s="17" t="s">
        <v>150</v>
      </c>
      <c r="C21" s="18"/>
      <c r="D21" s="391"/>
    </row>
    <row r="22" spans="1:9" ht="20.100000000000001" customHeight="1" x14ac:dyDescent="0.3">
      <c r="A22" s="16">
        <v>5800</v>
      </c>
      <c r="B22" s="17" t="s">
        <v>421</v>
      </c>
      <c r="C22" s="18"/>
      <c r="D22" s="391"/>
    </row>
    <row r="23" spans="1:9" ht="20.100000000000001" customHeight="1" x14ac:dyDescent="0.3">
      <c r="A23" s="16">
        <v>5900</v>
      </c>
      <c r="B23" s="17" t="s">
        <v>151</v>
      </c>
      <c r="C23" s="18"/>
      <c r="D23" s="391"/>
    </row>
    <row r="24" spans="1:9" ht="20.100000000000001" customHeight="1" x14ac:dyDescent="0.3">
      <c r="A24" s="16">
        <v>6400</v>
      </c>
      <c r="B24" s="17" t="s">
        <v>600</v>
      </c>
      <c r="C24" s="18"/>
      <c r="D24" s="391"/>
    </row>
    <row r="25" spans="1:9" ht="20.100000000000001" customHeight="1" x14ac:dyDescent="0.3">
      <c r="A25" s="16">
        <v>7300</v>
      </c>
      <c r="B25" s="17" t="s">
        <v>422</v>
      </c>
      <c r="C25" s="18"/>
      <c r="D25" s="391"/>
    </row>
    <row r="26" spans="1:9" ht="20.100000000000001" customHeight="1" thickBot="1" x14ac:dyDescent="0.35">
      <c r="A26" s="32" t="s">
        <v>132</v>
      </c>
      <c r="B26" s="516" t="s">
        <v>152</v>
      </c>
      <c r="C26" s="33"/>
      <c r="D26" s="391"/>
      <c r="F26" s="595"/>
      <c r="G26" s="595"/>
    </row>
    <row r="27" spans="1:9" s="375" customFormat="1" ht="20.100000000000001" customHeight="1" thickBot="1" x14ac:dyDescent="0.35">
      <c r="A27" s="26" t="s">
        <v>423</v>
      </c>
      <c r="B27" s="373"/>
      <c r="C27" s="374"/>
      <c r="E27" s="7"/>
      <c r="F27" s="596"/>
      <c r="G27" s="596"/>
    </row>
    <row r="28" spans="1:9" s="375" customFormat="1" ht="20.100000000000001" customHeight="1" thickBot="1" x14ac:dyDescent="0.35">
      <c r="A28" s="376" t="s">
        <v>424</v>
      </c>
      <c r="B28" s="377"/>
      <c r="C28" s="378"/>
      <c r="E28" s="7"/>
      <c r="F28" s="596"/>
      <c r="G28" s="596"/>
    </row>
    <row r="29" spans="1:9" s="375" customFormat="1" ht="20.100000000000001" customHeight="1" thickBot="1" x14ac:dyDescent="0.35">
      <c r="A29" s="376" t="s">
        <v>425</v>
      </c>
      <c r="B29" s="377"/>
      <c r="C29" s="378"/>
      <c r="E29" s="7"/>
      <c r="F29" s="596"/>
      <c r="G29" s="597"/>
    </row>
    <row r="30" spans="1:9" s="6" customFormat="1" ht="20.100000000000001" customHeight="1" x14ac:dyDescent="0.3">
      <c r="A30" s="20" t="s">
        <v>153</v>
      </c>
      <c r="B30" s="518"/>
      <c r="C30" s="22"/>
      <c r="D30" s="404"/>
      <c r="E30" s="7"/>
    </row>
    <row r="31" spans="1:9" ht="34.5" customHeight="1" thickBot="1" x14ac:dyDescent="0.35">
      <c r="A31" s="677" t="s">
        <v>601</v>
      </c>
      <c r="B31" s="678"/>
      <c r="C31" s="31"/>
      <c r="D31" s="37"/>
      <c r="F31" s="375"/>
      <c r="G31" s="37"/>
      <c r="H31" s="37"/>
    </row>
    <row r="32" spans="1:9" s="6" customFormat="1" ht="20.100000000000001" customHeight="1" x14ac:dyDescent="0.3">
      <c r="A32" s="30" t="s">
        <v>428</v>
      </c>
      <c r="B32" s="21"/>
      <c r="C32" s="22"/>
      <c r="D32" s="36"/>
      <c r="E32" s="7"/>
      <c r="F32" s="36"/>
      <c r="G32" s="36"/>
      <c r="H32" s="36"/>
      <c r="I32" s="36"/>
    </row>
    <row r="33" spans="1:5" ht="20.100000000000001" customHeight="1" thickBot="1" x14ac:dyDescent="0.35">
      <c r="A33" s="23" t="s">
        <v>181</v>
      </c>
      <c r="B33" s="24"/>
      <c r="C33" s="25"/>
      <c r="D33" s="37"/>
    </row>
    <row r="34" spans="1:5" s="6" customFormat="1" ht="20.100000000000001" customHeight="1" thickBot="1" x14ac:dyDescent="0.35">
      <c r="A34" s="26" t="s">
        <v>176</v>
      </c>
      <c r="B34" s="19"/>
      <c r="C34" s="11"/>
      <c r="D34" s="36"/>
      <c r="E34" s="7"/>
    </row>
    <row r="35" spans="1:5" ht="30" customHeight="1" x14ac:dyDescent="0.3">
      <c r="A35" s="679"/>
      <c r="B35" s="680"/>
      <c r="C35" s="680"/>
    </row>
    <row r="36" spans="1:5" ht="18" customHeight="1" x14ac:dyDescent="0.3">
      <c r="A36" s="28"/>
      <c r="B36" s="27"/>
      <c r="C36" s="27"/>
    </row>
  </sheetData>
  <mergeCells count="3">
    <mergeCell ref="A2:B2"/>
    <mergeCell ref="A31:B31"/>
    <mergeCell ref="A35:C35"/>
  </mergeCells>
  <phoneticPr fontId="6" type="noConversion"/>
  <pageMargins left="0.59055118110236227" right="0.31496062992125984" top="0.78740157480314965" bottom="0.78740157480314965" header="0.31496062992125984" footer="0.31496062992125984"/>
  <pageSetup paperSize="9" scale="96" firstPageNumber="40" orientation="portrait" r:id="rId1"/>
  <headerFooter alignWithMargins="0">
    <oddHeader>&amp;LCONSTRUCTION OF INTERNAL ROADS IN MONONONO (WARD 8)
&amp;R&amp;10MOSES KOTANE LOCAL MUNICIPALITY
BID NO: 002/MKLM/2021/2022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417F2-3E49-43BB-B26F-508089F44513}">
  <dimension ref="A1:X46"/>
  <sheetViews>
    <sheetView view="pageBreakPreview" zoomScale="60" zoomScaleNormal="85" workbookViewId="0">
      <selection activeCell="J16" sqref="J16"/>
    </sheetView>
  </sheetViews>
  <sheetFormatPr defaultRowHeight="14.4" x14ac:dyDescent="0.3"/>
  <cols>
    <col min="1" max="1" width="17.88671875" bestFit="1" customWidth="1"/>
    <col min="4" max="4" width="12.33203125" bestFit="1" customWidth="1"/>
    <col min="5" max="5" width="12" bestFit="1" customWidth="1"/>
    <col min="6" max="7" width="9.44140625" bestFit="1" customWidth="1"/>
    <col min="8" max="8" width="11.109375" customWidth="1"/>
    <col min="9" max="10" width="9.5546875" bestFit="1" customWidth="1"/>
    <col min="11" max="11" width="9.5546875" customWidth="1"/>
    <col min="12" max="12" width="9.44140625" bestFit="1" customWidth="1"/>
    <col min="13" max="13" width="9.33203125" bestFit="1" customWidth="1"/>
    <col min="14" max="14" width="11.44140625" bestFit="1" customWidth="1"/>
    <col min="15" max="15" width="9.33203125" bestFit="1" customWidth="1"/>
    <col min="18" max="18" width="9" bestFit="1" customWidth="1"/>
    <col min="23" max="23" width="9.5546875" bestFit="1" customWidth="1"/>
  </cols>
  <sheetData>
    <row r="1" spans="1:24" ht="72" x14ac:dyDescent="0.3">
      <c r="B1" s="570" t="s">
        <v>429</v>
      </c>
      <c r="C1" s="578" t="s">
        <v>496</v>
      </c>
      <c r="D1" s="578" t="s">
        <v>495</v>
      </c>
      <c r="E1" s="578" t="s">
        <v>494</v>
      </c>
      <c r="F1" s="578" t="s">
        <v>493</v>
      </c>
      <c r="G1" s="578" t="s">
        <v>492</v>
      </c>
      <c r="H1" s="578" t="s">
        <v>491</v>
      </c>
      <c r="I1" s="578" t="s">
        <v>490</v>
      </c>
      <c r="J1" s="578" t="s">
        <v>489</v>
      </c>
      <c r="K1" s="578" t="s">
        <v>488</v>
      </c>
      <c r="L1" s="578" t="s">
        <v>487</v>
      </c>
      <c r="M1" s="578" t="s">
        <v>486</v>
      </c>
      <c r="N1" s="578" t="s">
        <v>485</v>
      </c>
      <c r="O1" s="578" t="s">
        <v>484</v>
      </c>
      <c r="P1" s="578" t="s">
        <v>483</v>
      </c>
      <c r="Q1" s="578" t="s">
        <v>482</v>
      </c>
      <c r="R1" s="578" t="s">
        <v>481</v>
      </c>
      <c r="S1" s="578" t="s">
        <v>480</v>
      </c>
      <c r="T1" s="578" t="s">
        <v>479</v>
      </c>
      <c r="U1" s="578" t="s">
        <v>478</v>
      </c>
      <c r="V1" s="578" t="s">
        <v>444</v>
      </c>
      <c r="W1" s="578" t="s">
        <v>477</v>
      </c>
      <c r="X1" s="578" t="s">
        <v>527</v>
      </c>
    </row>
    <row r="2" spans="1:24" s="581" customFormat="1" x14ac:dyDescent="0.3">
      <c r="B2" s="575" t="s">
        <v>91</v>
      </c>
      <c r="C2" s="574" t="s">
        <v>91</v>
      </c>
      <c r="D2" s="574" t="s">
        <v>437</v>
      </c>
      <c r="E2" s="574" t="s">
        <v>91</v>
      </c>
      <c r="F2" s="574" t="s">
        <v>91</v>
      </c>
      <c r="G2" s="574" t="s">
        <v>436</v>
      </c>
      <c r="H2" s="575" t="s">
        <v>108</v>
      </c>
      <c r="I2" s="575" t="s">
        <v>437</v>
      </c>
      <c r="J2" s="575" t="s">
        <v>436</v>
      </c>
      <c r="K2" s="575" t="s">
        <v>436</v>
      </c>
      <c r="L2" s="575" t="s">
        <v>437</v>
      </c>
      <c r="M2" s="575" t="s">
        <v>436</v>
      </c>
      <c r="N2" s="575" t="s">
        <v>436</v>
      </c>
      <c r="O2" s="575" t="s">
        <v>436</v>
      </c>
      <c r="P2" s="575" t="s">
        <v>437</v>
      </c>
      <c r="Q2" s="575" t="s">
        <v>91</v>
      </c>
      <c r="R2" s="575" t="s">
        <v>91</v>
      </c>
      <c r="S2" s="575" t="s">
        <v>91</v>
      </c>
      <c r="T2" s="575" t="s">
        <v>91</v>
      </c>
      <c r="U2" s="575" t="s">
        <v>437</v>
      </c>
      <c r="V2" s="575" t="s">
        <v>437</v>
      </c>
      <c r="W2" s="575" t="s">
        <v>436</v>
      </c>
      <c r="X2" s="574" t="s">
        <v>436</v>
      </c>
    </row>
    <row r="3" spans="1:24" x14ac:dyDescent="0.3">
      <c r="A3" t="s">
        <v>476</v>
      </c>
      <c r="B3">
        <v>711</v>
      </c>
      <c r="C3">
        <v>5.5</v>
      </c>
      <c r="D3">
        <f>B3*C3</f>
        <v>3910.5</v>
      </c>
      <c r="E3">
        <v>6.5</v>
      </c>
      <c r="F3">
        <v>0.45</v>
      </c>
      <c r="G3" s="569">
        <f>B3*E3*F3</f>
        <v>2079.6750000000002</v>
      </c>
      <c r="H3">
        <v>2</v>
      </c>
      <c r="I3">
        <f>10*10*0.5*2*H3</f>
        <v>200</v>
      </c>
      <c r="J3" s="569">
        <f>11*11*0.5*2*F3*H3</f>
        <v>108.9</v>
      </c>
      <c r="K3" s="569">
        <f>G3+J3</f>
        <v>2188.5750000000003</v>
      </c>
      <c r="L3" s="569">
        <f>D3+I3</f>
        <v>4110.5</v>
      </c>
      <c r="M3" s="569">
        <f>(G3+J3)/0.45*0.15</f>
        <v>729.52500000000009</v>
      </c>
      <c r="N3" s="569">
        <f t="shared" ref="N3:O6" si="0">M3</f>
        <v>729.52500000000009</v>
      </c>
      <c r="O3" s="569">
        <f t="shared" si="0"/>
        <v>729.52500000000009</v>
      </c>
      <c r="P3" s="569">
        <f>O3/0.15</f>
        <v>4863.5000000000009</v>
      </c>
      <c r="Q3">
        <f>B3-12-80</f>
        <v>619</v>
      </c>
      <c r="R3">
        <f>B3-12-18</f>
        <v>681</v>
      </c>
      <c r="S3">
        <f>18+18+18</f>
        <v>54</v>
      </c>
      <c r="T3" s="581">
        <v>6</v>
      </c>
      <c r="U3" s="569">
        <f>B3*6.5</f>
        <v>4621.5</v>
      </c>
      <c r="V3">
        <f>1*2*B3</f>
        <v>1422</v>
      </c>
      <c r="W3" s="569">
        <f>(Q3+R3+S3)*0.25*0.15</f>
        <v>50.774999999999999</v>
      </c>
      <c r="X3" s="569">
        <f>B3*E3*0.15</f>
        <v>693.22500000000002</v>
      </c>
    </row>
    <row r="4" spans="1:24" x14ac:dyDescent="0.3">
      <c r="A4" t="s">
        <v>475</v>
      </c>
      <c r="B4">
        <v>201</v>
      </c>
      <c r="C4">
        <v>5.5</v>
      </c>
      <c r="D4">
        <f>B4*C4</f>
        <v>1105.5</v>
      </c>
      <c r="E4">
        <v>6.5</v>
      </c>
      <c r="F4">
        <v>0.45</v>
      </c>
      <c r="G4" s="569">
        <f>B4*E4*F4</f>
        <v>587.92500000000007</v>
      </c>
      <c r="H4">
        <v>0</v>
      </c>
      <c r="I4">
        <f>10*10*0.5*2*H4</f>
        <v>0</v>
      </c>
      <c r="J4" s="569">
        <f>11*11*0.5*2*F4*H4</f>
        <v>0</v>
      </c>
      <c r="K4" s="569">
        <f>G4+J4</f>
        <v>587.92500000000007</v>
      </c>
      <c r="L4" s="569">
        <f>D4+I4</f>
        <v>1105.5</v>
      </c>
      <c r="M4" s="569">
        <f>(G4+J4)/0.45*0.15</f>
        <v>195.97500000000002</v>
      </c>
      <c r="N4" s="569">
        <f t="shared" si="0"/>
        <v>195.97500000000002</v>
      </c>
      <c r="O4" s="569">
        <f t="shared" si="0"/>
        <v>195.97500000000002</v>
      </c>
      <c r="P4" s="569">
        <f>O4/0.15</f>
        <v>1306.5000000000002</v>
      </c>
      <c r="Q4">
        <f>B4-8-8</f>
        <v>185</v>
      </c>
      <c r="R4">
        <f>Q4</f>
        <v>185</v>
      </c>
      <c r="S4">
        <f>0</f>
        <v>0</v>
      </c>
      <c r="T4" s="581">
        <v>0</v>
      </c>
      <c r="U4" s="569">
        <f>B4*6.5</f>
        <v>1306.5</v>
      </c>
      <c r="V4">
        <f>1*2*B4</f>
        <v>402</v>
      </c>
      <c r="W4" s="569">
        <f>(Q4+R4+S4)*0.25*0.15</f>
        <v>13.875</v>
      </c>
      <c r="X4" s="569">
        <f t="shared" ref="X4:X6" si="1">B4*E4*0.15</f>
        <v>195.97499999999999</v>
      </c>
    </row>
    <row r="5" spans="1:24" x14ac:dyDescent="0.3">
      <c r="A5" t="s">
        <v>474</v>
      </c>
      <c r="B5">
        <v>587</v>
      </c>
      <c r="C5">
        <v>5.5</v>
      </c>
      <c r="D5">
        <f>B5*C5</f>
        <v>3228.5</v>
      </c>
      <c r="E5">
        <v>6.5</v>
      </c>
      <c r="F5">
        <v>0.45</v>
      </c>
      <c r="G5" s="569">
        <f>B5*E5*F5</f>
        <v>1716.9750000000001</v>
      </c>
      <c r="H5">
        <v>2</v>
      </c>
      <c r="I5">
        <f>10*10*0.5*2*H5</f>
        <v>200</v>
      </c>
      <c r="J5" s="569">
        <f>11*11*0.5*2*F5*H5</f>
        <v>108.9</v>
      </c>
      <c r="K5" s="569">
        <f>G5+J5</f>
        <v>1825.8750000000002</v>
      </c>
      <c r="L5" s="569">
        <f>D5+I5</f>
        <v>3428.5</v>
      </c>
      <c r="M5" s="569">
        <f>(G5+J5)/0.45*0.15</f>
        <v>608.625</v>
      </c>
      <c r="N5" s="569">
        <f t="shared" si="0"/>
        <v>608.625</v>
      </c>
      <c r="O5" s="569">
        <f t="shared" si="0"/>
        <v>608.625</v>
      </c>
      <c r="P5" s="569">
        <f>O5/0.15</f>
        <v>4057.5</v>
      </c>
      <c r="Q5">
        <f>B5-12-(123-64)</f>
        <v>516</v>
      </c>
      <c r="R5">
        <f>B5-12-18</f>
        <v>557</v>
      </c>
      <c r="S5">
        <f>18+18+18+18</f>
        <v>72</v>
      </c>
      <c r="T5" s="581">
        <v>6</v>
      </c>
      <c r="U5" s="569">
        <f>B5*6.5</f>
        <v>3815.5</v>
      </c>
      <c r="V5">
        <f>1*2*B5</f>
        <v>1174</v>
      </c>
      <c r="W5" s="569">
        <f>(Q5+R5+S5)*0.25*0.15</f>
        <v>42.9375</v>
      </c>
      <c r="X5" s="569">
        <f t="shared" si="1"/>
        <v>572.32499999999993</v>
      </c>
    </row>
    <row r="6" spans="1:24" x14ac:dyDescent="0.3">
      <c r="A6" t="s">
        <v>473</v>
      </c>
      <c r="B6">
        <v>640</v>
      </c>
      <c r="C6">
        <v>5.5</v>
      </c>
      <c r="D6">
        <f>B6*C6</f>
        <v>3520</v>
      </c>
      <c r="E6">
        <v>6.5</v>
      </c>
      <c r="F6">
        <v>0.45</v>
      </c>
      <c r="G6" s="569">
        <f>B6*E6*F6</f>
        <v>1872</v>
      </c>
      <c r="H6">
        <v>2</v>
      </c>
      <c r="I6">
        <f>10*10*0.5*2*H6</f>
        <v>200</v>
      </c>
      <c r="J6" s="569">
        <f>11*11*0.5*2*F6*H6</f>
        <v>108.9</v>
      </c>
      <c r="K6" s="569">
        <f>G6+J6</f>
        <v>1980.9</v>
      </c>
      <c r="L6" s="569">
        <f>D6+I6</f>
        <v>3720</v>
      </c>
      <c r="M6" s="569">
        <f>(G6+J6)/0.45*0.15</f>
        <v>660.3</v>
      </c>
      <c r="N6" s="569">
        <f t="shared" si="0"/>
        <v>660.3</v>
      </c>
      <c r="O6" s="569">
        <f t="shared" si="0"/>
        <v>660.3</v>
      </c>
      <c r="P6" s="569">
        <f>O6/0.15</f>
        <v>4402</v>
      </c>
      <c r="Q6">
        <f>B6-18-18-54</f>
        <v>550</v>
      </c>
      <c r="R6">
        <f>B6-18-18</f>
        <v>604</v>
      </c>
      <c r="S6">
        <f>18+18+18+18</f>
        <v>72</v>
      </c>
      <c r="T6" s="581">
        <v>0</v>
      </c>
      <c r="U6" s="569">
        <f>B6*6.5</f>
        <v>4160</v>
      </c>
      <c r="V6">
        <f>1*2*B6</f>
        <v>1280</v>
      </c>
      <c r="W6" s="569">
        <f>(Q6+R6+S6)*0.25*0.15</f>
        <v>45.975000000000001</v>
      </c>
      <c r="X6" s="569">
        <f t="shared" si="1"/>
        <v>624</v>
      </c>
    </row>
    <row r="7" spans="1:24" ht="15" thickBot="1" x14ac:dyDescent="0.35">
      <c r="B7" s="568">
        <f>SUM(B3:B6)</f>
        <v>2139</v>
      </c>
      <c r="D7" s="568">
        <f>SUM(D3:D6)</f>
        <v>11764.5</v>
      </c>
      <c r="G7" s="567">
        <f t="shared" ref="G7:X7" si="2">SUM(G3:G6)</f>
        <v>6256.5750000000007</v>
      </c>
      <c r="H7" s="568">
        <f t="shared" si="2"/>
        <v>6</v>
      </c>
      <c r="I7" s="568">
        <f t="shared" si="2"/>
        <v>600</v>
      </c>
      <c r="J7" s="567">
        <f t="shared" si="2"/>
        <v>326.70000000000005</v>
      </c>
      <c r="K7" s="567">
        <f t="shared" si="2"/>
        <v>6583.2750000000015</v>
      </c>
      <c r="L7" s="567">
        <f t="shared" si="2"/>
        <v>12364.5</v>
      </c>
      <c r="M7" s="567">
        <f t="shared" si="2"/>
        <v>2194.4250000000002</v>
      </c>
      <c r="N7" s="567">
        <f t="shared" si="2"/>
        <v>2194.4250000000002</v>
      </c>
      <c r="O7" s="567">
        <f t="shared" si="2"/>
        <v>2194.4250000000002</v>
      </c>
      <c r="P7" s="567">
        <f t="shared" si="2"/>
        <v>14629.5</v>
      </c>
      <c r="Q7" s="568">
        <f t="shared" si="2"/>
        <v>1870</v>
      </c>
      <c r="R7" s="568">
        <f t="shared" si="2"/>
        <v>2027</v>
      </c>
      <c r="S7" s="568">
        <f t="shared" si="2"/>
        <v>198</v>
      </c>
      <c r="T7" s="568">
        <f t="shared" si="2"/>
        <v>12</v>
      </c>
      <c r="U7" s="567">
        <f t="shared" si="2"/>
        <v>13903.5</v>
      </c>
      <c r="V7" s="567">
        <f t="shared" si="2"/>
        <v>4278</v>
      </c>
      <c r="W7" s="567">
        <f t="shared" si="2"/>
        <v>153.5625</v>
      </c>
      <c r="X7" s="567">
        <f t="shared" si="2"/>
        <v>2085.5250000000001</v>
      </c>
    </row>
    <row r="9" spans="1:24" x14ac:dyDescent="0.3">
      <c r="G9" s="570" t="s">
        <v>472</v>
      </c>
      <c r="H9" s="570" t="s">
        <v>471</v>
      </c>
    </row>
    <row r="10" spans="1:24" x14ac:dyDescent="0.3">
      <c r="B10" t="s">
        <v>524</v>
      </c>
      <c r="I10" s="579" t="s">
        <v>436</v>
      </c>
      <c r="J10" s="569">
        <f>S38</f>
        <v>1671.8400000000001</v>
      </c>
    </row>
    <row r="11" spans="1:24" x14ac:dyDescent="0.3">
      <c r="B11" t="s">
        <v>470</v>
      </c>
      <c r="I11" s="579" t="s">
        <v>436</v>
      </c>
      <c r="J11" s="569">
        <f>K7+O38</f>
        <v>6888.255000000001</v>
      </c>
    </row>
    <row r="12" spans="1:24" x14ac:dyDescent="0.3">
      <c r="B12" t="s">
        <v>469</v>
      </c>
      <c r="I12" s="579" t="s">
        <v>436</v>
      </c>
      <c r="J12" s="569">
        <f>N7</f>
        <v>2194.4250000000002</v>
      </c>
    </row>
    <row r="13" spans="1:24" x14ac:dyDescent="0.3">
      <c r="B13" t="s">
        <v>468</v>
      </c>
      <c r="I13" s="579" t="s">
        <v>436</v>
      </c>
      <c r="J13" s="569">
        <f>O7</f>
        <v>2194.4250000000002</v>
      </c>
    </row>
    <row r="14" spans="1:24" x14ac:dyDescent="0.3">
      <c r="B14" t="s">
        <v>467</v>
      </c>
      <c r="I14" s="579" t="s">
        <v>436</v>
      </c>
      <c r="J14" s="569">
        <f>((J16-J15)/1.5)+W7</f>
        <v>1314.3125</v>
      </c>
    </row>
    <row r="15" spans="1:24" x14ac:dyDescent="0.3">
      <c r="B15" t="s">
        <v>466</v>
      </c>
      <c r="I15" s="579" t="s">
        <v>436</v>
      </c>
      <c r="J15" s="569">
        <f>J16*0.5</f>
        <v>1741.125</v>
      </c>
    </row>
    <row r="16" spans="1:24" x14ac:dyDescent="0.3">
      <c r="B16" t="s">
        <v>465</v>
      </c>
      <c r="I16" s="579" t="s">
        <v>436</v>
      </c>
      <c r="J16" s="569">
        <f>(J17+J18)*1.5</f>
        <v>3482.25</v>
      </c>
    </row>
    <row r="17" spans="1:20" x14ac:dyDescent="0.3">
      <c r="B17" t="s">
        <v>464</v>
      </c>
      <c r="I17" s="579" t="s">
        <v>436</v>
      </c>
      <c r="J17" s="569">
        <f>M7</f>
        <v>2194.4250000000002</v>
      </c>
    </row>
    <row r="18" spans="1:20" x14ac:dyDescent="0.3">
      <c r="B18" t="s">
        <v>463</v>
      </c>
      <c r="I18" s="579" t="s">
        <v>436</v>
      </c>
      <c r="J18" s="569">
        <f>K38</f>
        <v>127.07500000000002</v>
      </c>
    </row>
    <row r="19" spans="1:20" x14ac:dyDescent="0.3">
      <c r="B19" t="s">
        <v>462</v>
      </c>
      <c r="I19" s="579" t="s">
        <v>116</v>
      </c>
      <c r="J19" s="569">
        <f>(J17+J18)/100*3*1600/1000</f>
        <v>111.432</v>
      </c>
    </row>
    <row r="20" spans="1:20" x14ac:dyDescent="0.3">
      <c r="B20" t="str">
        <f>Q1</f>
        <v>Fig 8c</v>
      </c>
      <c r="I20" s="579" t="s">
        <v>91</v>
      </c>
      <c r="J20">
        <f>Q7</f>
        <v>1870</v>
      </c>
    </row>
    <row r="21" spans="1:20" x14ac:dyDescent="0.3">
      <c r="B21" t="str">
        <f>R1</f>
        <v>Fig 12</v>
      </c>
      <c r="I21" s="579" t="s">
        <v>91</v>
      </c>
      <c r="J21">
        <f>R7</f>
        <v>2027</v>
      </c>
    </row>
    <row r="22" spans="1:20" x14ac:dyDescent="0.3">
      <c r="B22" t="str">
        <f>S1</f>
        <v>Fig 7</v>
      </c>
      <c r="I22" s="579" t="s">
        <v>91</v>
      </c>
      <c r="J22">
        <f>S7</f>
        <v>198</v>
      </c>
    </row>
    <row r="23" spans="1:20" x14ac:dyDescent="0.3">
      <c r="B23" t="str">
        <f>T1</f>
        <v>Edge Beam</v>
      </c>
      <c r="I23" s="579" t="s">
        <v>91</v>
      </c>
      <c r="J23">
        <f>T7</f>
        <v>12</v>
      </c>
    </row>
    <row r="24" spans="1:20" x14ac:dyDescent="0.3">
      <c r="B24" t="s">
        <v>461</v>
      </c>
      <c r="I24" s="579" t="s">
        <v>437</v>
      </c>
      <c r="J24" s="569">
        <f>L7</f>
        <v>12364.5</v>
      </c>
    </row>
    <row r="25" spans="1:20" x14ac:dyDescent="0.3">
      <c r="B25" t="s">
        <v>460</v>
      </c>
      <c r="I25" s="579" t="s">
        <v>107</v>
      </c>
      <c r="J25" s="580">
        <f>(U7+J14+200+L38)/10000</f>
        <v>2.4285312499999998</v>
      </c>
    </row>
    <row r="26" spans="1:20" x14ac:dyDescent="0.3">
      <c r="B26" t="s">
        <v>444</v>
      </c>
      <c r="I26" s="579" t="s">
        <v>437</v>
      </c>
      <c r="J26" s="569">
        <f>V7+N38</f>
        <v>6956</v>
      </c>
    </row>
    <row r="27" spans="1:20" x14ac:dyDescent="0.3">
      <c r="B27" t="s">
        <v>459</v>
      </c>
      <c r="I27" s="579" t="s">
        <v>437</v>
      </c>
      <c r="J27" s="569">
        <f>N37</f>
        <v>2322</v>
      </c>
    </row>
    <row r="28" spans="1:20" x14ac:dyDescent="0.3">
      <c r="B28" t="s">
        <v>458</v>
      </c>
      <c r="I28" s="579" t="s">
        <v>436</v>
      </c>
      <c r="J28" s="569">
        <f>W7</f>
        <v>153.5625</v>
      </c>
    </row>
    <row r="29" spans="1:20" x14ac:dyDescent="0.3">
      <c r="B29" t="s">
        <v>457</v>
      </c>
      <c r="I29" s="579" t="s">
        <v>436</v>
      </c>
      <c r="J29" s="569">
        <f>X7+T38</f>
        <v>2161.77</v>
      </c>
    </row>
    <row r="30" spans="1:20" x14ac:dyDescent="0.3">
      <c r="B30" t="s">
        <v>526</v>
      </c>
      <c r="I30" s="579"/>
      <c r="J30" s="569"/>
    </row>
    <row r="31" spans="1:20" x14ac:dyDescent="0.3">
      <c r="B31" t="s">
        <v>548</v>
      </c>
      <c r="I31" s="579" t="s">
        <v>436</v>
      </c>
      <c r="J31" s="569">
        <f>Worksheet!J20*0.3*0.1+Worksheet!J21*0.1*0.1+Worksheet!J22*0.18*0.1</f>
        <v>79.933999999999997</v>
      </c>
    </row>
    <row r="32" spans="1:20" ht="72" x14ac:dyDescent="0.3">
      <c r="A32" s="578"/>
      <c r="B32" s="578" t="s">
        <v>456</v>
      </c>
      <c r="C32" s="578" t="s">
        <v>455</v>
      </c>
      <c r="D32" s="578" t="s">
        <v>454</v>
      </c>
      <c r="E32" s="578" t="s">
        <v>453</v>
      </c>
      <c r="F32" s="578" t="s">
        <v>452</v>
      </c>
      <c r="G32" s="578" t="s">
        <v>451</v>
      </c>
      <c r="H32" s="578" t="s">
        <v>450</v>
      </c>
      <c r="I32" s="578" t="s">
        <v>449</v>
      </c>
      <c r="J32" s="578" t="s">
        <v>448</v>
      </c>
      <c r="K32" s="578" t="s">
        <v>447</v>
      </c>
      <c r="L32" s="578" t="s">
        <v>446</v>
      </c>
      <c r="M32" s="578" t="s">
        <v>445</v>
      </c>
      <c r="N32" s="578" t="s">
        <v>444</v>
      </c>
      <c r="O32" s="578" t="s">
        <v>443</v>
      </c>
      <c r="P32" s="578" t="s">
        <v>442</v>
      </c>
      <c r="Q32" s="578" t="s">
        <v>441</v>
      </c>
      <c r="R32" s="578" t="s">
        <v>440</v>
      </c>
      <c r="S32" s="578" t="s">
        <v>439</v>
      </c>
      <c r="T32" s="578" t="s">
        <v>527</v>
      </c>
    </row>
    <row r="33" spans="1:20" x14ac:dyDescent="0.3">
      <c r="A33" s="577" t="s">
        <v>438</v>
      </c>
      <c r="B33" s="575" t="s">
        <v>91</v>
      </c>
      <c r="C33" s="575" t="s">
        <v>91</v>
      </c>
      <c r="D33" s="575" t="s">
        <v>91</v>
      </c>
      <c r="E33" s="575" t="s">
        <v>91</v>
      </c>
      <c r="F33" s="575" t="s">
        <v>91</v>
      </c>
      <c r="G33" s="575" t="s">
        <v>91</v>
      </c>
      <c r="H33" s="575" t="s">
        <v>91</v>
      </c>
      <c r="I33" s="575" t="s">
        <v>91</v>
      </c>
      <c r="J33" s="574" t="s">
        <v>436</v>
      </c>
      <c r="K33" s="574" t="s">
        <v>436</v>
      </c>
      <c r="L33" s="575" t="s">
        <v>437</v>
      </c>
      <c r="M33" s="575" t="s">
        <v>108</v>
      </c>
      <c r="N33" s="575" t="s">
        <v>437</v>
      </c>
      <c r="O33" s="575" t="s">
        <v>436</v>
      </c>
      <c r="P33" s="576" t="s">
        <v>91</v>
      </c>
      <c r="Q33" s="575" t="s">
        <v>108</v>
      </c>
      <c r="R33" s="575" t="s">
        <v>108</v>
      </c>
      <c r="S33" s="574" t="s">
        <v>436</v>
      </c>
      <c r="T33" s="574" t="s">
        <v>436</v>
      </c>
    </row>
    <row r="34" spans="1:20" x14ac:dyDescent="0.3">
      <c r="A34" s="573" t="s">
        <v>435</v>
      </c>
      <c r="B34">
        <v>108</v>
      </c>
      <c r="C34">
        <v>0.5</v>
      </c>
      <c r="D34" s="572" t="s">
        <v>432</v>
      </c>
      <c r="E34">
        <v>0.3</v>
      </c>
      <c r="F34">
        <f>E34*2</f>
        <v>0.6</v>
      </c>
      <c r="G34" s="571">
        <f>SQRT((E34^2)+(F34^2))</f>
        <v>0.67082039324993692</v>
      </c>
      <c r="H34">
        <f>C34+F34+F34</f>
        <v>1.7000000000000002</v>
      </c>
      <c r="I34">
        <v>0.15</v>
      </c>
      <c r="J34" s="569">
        <f>(C34+G34+G34)*I34*B34</f>
        <v>29.834580741297959</v>
      </c>
      <c r="K34" s="569">
        <f>H34*B34*0.25</f>
        <v>45.900000000000006</v>
      </c>
      <c r="L34" s="569">
        <f>H34*B34</f>
        <v>183.60000000000002</v>
      </c>
      <c r="M34">
        <v>2</v>
      </c>
      <c r="N34">
        <f>1*2*30</f>
        <v>60</v>
      </c>
      <c r="O34">
        <f>H34*(E34+I34+0.15)*B34</f>
        <v>110.16</v>
      </c>
      <c r="P34" s="570">
        <v>10</v>
      </c>
      <c r="Q34">
        <v>2</v>
      </c>
      <c r="R34">
        <v>2</v>
      </c>
      <c r="T34" s="569">
        <f>B34*(C34+F34+F34)*0.15</f>
        <v>27.540000000000003</v>
      </c>
    </row>
    <row r="35" spans="1:20" x14ac:dyDescent="0.3">
      <c r="A35" s="573" t="s">
        <v>434</v>
      </c>
      <c r="B35">
        <v>113</v>
      </c>
      <c r="C35">
        <v>0.5</v>
      </c>
      <c r="D35" s="572" t="s">
        <v>432</v>
      </c>
      <c r="E35">
        <v>0.3</v>
      </c>
      <c r="F35">
        <f>E35*2</f>
        <v>0.6</v>
      </c>
      <c r="G35" s="571">
        <f>SQRT((E35^2)+(F35^2))</f>
        <v>0.67082039324993692</v>
      </c>
      <c r="H35">
        <f>C35+F35+F35</f>
        <v>1.7000000000000002</v>
      </c>
      <c r="I35">
        <v>0.15</v>
      </c>
      <c r="J35" s="569">
        <f>(C35+G35+G35)*I35*B35</f>
        <v>31.215811331172866</v>
      </c>
      <c r="K35" s="569">
        <f>H35*B35*0.25</f>
        <v>48.025000000000006</v>
      </c>
      <c r="L35" s="569">
        <f>H35*B35</f>
        <v>192.10000000000002</v>
      </c>
      <c r="M35">
        <v>2</v>
      </c>
      <c r="N35">
        <f>1*2*123</f>
        <v>246</v>
      </c>
      <c r="O35">
        <f>H35*(E35+I35+0.15)*B35</f>
        <v>115.26</v>
      </c>
      <c r="P35" s="570">
        <v>10</v>
      </c>
      <c r="Q35">
        <v>2</v>
      </c>
      <c r="R35">
        <v>2</v>
      </c>
      <c r="T35" s="569">
        <f t="shared" ref="T35:T36" si="3">B35*(C35+F35+F35)*0.15</f>
        <v>28.815000000000001</v>
      </c>
    </row>
    <row r="36" spans="1:20" x14ac:dyDescent="0.3">
      <c r="A36" s="573" t="s">
        <v>433</v>
      </c>
      <c r="B36">
        <v>78</v>
      </c>
      <c r="C36">
        <v>0.5</v>
      </c>
      <c r="D36" s="572" t="s">
        <v>432</v>
      </c>
      <c r="E36">
        <v>0.3</v>
      </c>
      <c r="F36">
        <f>E36*2</f>
        <v>0.6</v>
      </c>
      <c r="G36" s="571">
        <f>SQRT((E36^2)+(F36^2))</f>
        <v>0.67082039324993692</v>
      </c>
      <c r="H36">
        <f>C36+F36+F36</f>
        <v>1.7000000000000002</v>
      </c>
      <c r="I36">
        <v>0.15</v>
      </c>
      <c r="J36" s="569">
        <f>(C36+G36+G36)*I36*B36</f>
        <v>21.547197202048526</v>
      </c>
      <c r="K36" s="569">
        <f>H36*B36*0.25</f>
        <v>33.150000000000006</v>
      </c>
      <c r="L36" s="569">
        <f>H36*B36</f>
        <v>132.60000000000002</v>
      </c>
      <c r="M36">
        <v>2</v>
      </c>
      <c r="N36">
        <f>1*2*25</f>
        <v>50</v>
      </c>
      <c r="O36">
        <f>H36*(E36+I36+0.15)*B36</f>
        <v>79.56</v>
      </c>
      <c r="P36" s="570">
        <v>10</v>
      </c>
      <c r="Q36">
        <v>2</v>
      </c>
      <c r="R36">
        <v>1</v>
      </c>
      <c r="T36" s="569">
        <f t="shared" si="3"/>
        <v>19.890000000000004</v>
      </c>
    </row>
    <row r="37" spans="1:20" x14ac:dyDescent="0.3">
      <c r="A37" s="573" t="s">
        <v>431</v>
      </c>
      <c r="B37">
        <v>1161</v>
      </c>
      <c r="C37">
        <v>2</v>
      </c>
      <c r="D37" s="572" t="s">
        <v>430</v>
      </c>
      <c r="E37">
        <v>0.4</v>
      </c>
      <c r="F37">
        <f>E37*4</f>
        <v>1.6</v>
      </c>
      <c r="G37" s="571">
        <f>SQRT((E37^2)+(F37^2))</f>
        <v>1.6492422502470645</v>
      </c>
      <c r="H37">
        <f>C37+F37+F37+2</f>
        <v>7.2</v>
      </c>
      <c r="I37">
        <v>0</v>
      </c>
      <c r="J37" s="569"/>
      <c r="K37" s="569"/>
      <c r="L37" s="569">
        <f>(H37*B37)</f>
        <v>8359.2000000000007</v>
      </c>
      <c r="M37">
        <v>0</v>
      </c>
      <c r="N37">
        <f>1*2*B37</f>
        <v>2322</v>
      </c>
      <c r="O37">
        <v>0</v>
      </c>
      <c r="P37" s="570">
        <v>0</v>
      </c>
      <c r="Q37">
        <v>0</v>
      </c>
      <c r="R37">
        <v>0</v>
      </c>
      <c r="S37" s="569">
        <f>B37*(2+1.6*2/2)*E37</f>
        <v>1671.8400000000001</v>
      </c>
      <c r="T37" s="569"/>
    </row>
    <row r="38" spans="1:20" ht="15" thickBot="1" x14ac:dyDescent="0.35">
      <c r="B38" s="568">
        <f>SUM(B34:B37)</f>
        <v>1460</v>
      </c>
      <c r="J38" s="567">
        <f t="shared" ref="J38:T38" si="4">SUM(J34:J37)</f>
        <v>82.597589274519351</v>
      </c>
      <c r="K38" s="567">
        <f t="shared" si="4"/>
        <v>127.07500000000002</v>
      </c>
      <c r="L38" s="567">
        <f t="shared" si="4"/>
        <v>8867.5</v>
      </c>
      <c r="M38" s="567">
        <f t="shared" si="4"/>
        <v>6</v>
      </c>
      <c r="N38" s="567">
        <f t="shared" si="4"/>
        <v>2678</v>
      </c>
      <c r="O38" s="567">
        <f t="shared" si="4"/>
        <v>304.98</v>
      </c>
      <c r="P38" s="567">
        <f t="shared" si="4"/>
        <v>30</v>
      </c>
      <c r="Q38" s="567">
        <f t="shared" si="4"/>
        <v>6</v>
      </c>
      <c r="R38" s="567">
        <f t="shared" si="4"/>
        <v>5</v>
      </c>
      <c r="S38" s="567">
        <f t="shared" si="4"/>
        <v>1671.8400000000001</v>
      </c>
      <c r="T38" s="567">
        <f t="shared" si="4"/>
        <v>76.245000000000005</v>
      </c>
    </row>
    <row r="42" spans="1:20" x14ac:dyDescent="0.3">
      <c r="B42">
        <v>711</v>
      </c>
    </row>
    <row r="43" spans="1:20" x14ac:dyDescent="0.3">
      <c r="B43">
        <v>201</v>
      </c>
    </row>
    <row r="44" spans="1:20" x14ac:dyDescent="0.3">
      <c r="B44">
        <v>587</v>
      </c>
    </row>
    <row r="45" spans="1:20" x14ac:dyDescent="0.3">
      <c r="B45">
        <v>640</v>
      </c>
    </row>
    <row r="46" spans="1:20" x14ac:dyDescent="0.3">
      <c r="B46">
        <v>2139</v>
      </c>
    </row>
  </sheetData>
  <pageMargins left="0.59055118110236227" right="0.31496062992125984" top="0.78740157480314965" bottom="0.78740157480314965" header="0.31496062992125984" footer="0.31496062992125984"/>
  <pageSetup paperSize="9" scale="96" orientation="portrait" r:id="rId1"/>
  <headerFooter alignWithMargins="0">
    <oddHeader xml:space="preserve">&amp;LCONSTRUCTION OF INTERNAL ROADS IN MONONONO (WARD 8)
&amp;R&amp;10MOSES KOTANE LOCAL MUNICIPALITY
BID NO: 019/MKLM/2018/2019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0"/>
  <sheetViews>
    <sheetView view="pageLayout" topLeftCell="A2" zoomScale="130" zoomScaleNormal="100" zoomScaleSheetLayoutView="85" zoomScalePageLayoutView="130" workbookViewId="0">
      <selection activeCell="A2" sqref="A2:A27"/>
    </sheetView>
  </sheetViews>
  <sheetFormatPr defaultColWidth="9.109375" defaultRowHeight="13.2" x14ac:dyDescent="0.25"/>
  <cols>
    <col min="1" max="1" width="8" style="77" customWidth="1"/>
    <col min="2" max="2" width="39" style="5" customWidth="1"/>
    <col min="3" max="3" width="10" style="34" customWidth="1"/>
    <col min="4" max="4" width="9.88671875" style="78" customWidth="1"/>
    <col min="5" max="5" width="11.6640625" style="79" customWidth="1"/>
    <col min="6" max="6" width="15" style="79" customWidth="1"/>
    <col min="7" max="7" width="9.109375" style="5"/>
    <col min="8" max="8" width="27.88671875" style="5" customWidth="1"/>
    <col min="9" max="16384" width="9.109375" style="5"/>
  </cols>
  <sheetData>
    <row r="1" spans="1:12" s="10" customFormat="1" ht="21" customHeight="1" x14ac:dyDescent="0.3">
      <c r="A1" s="60" t="s">
        <v>49</v>
      </c>
      <c r="B1" s="61"/>
      <c r="C1" s="62"/>
      <c r="D1" s="63"/>
      <c r="E1" s="628" t="s">
        <v>19</v>
      </c>
      <c r="F1" s="629"/>
    </row>
    <row r="2" spans="1:12" ht="32.1" customHeight="1" thickBot="1" x14ac:dyDescent="0.3">
      <c r="A2" s="64" t="s">
        <v>51</v>
      </c>
      <c r="B2" s="65" t="s">
        <v>52</v>
      </c>
      <c r="C2" s="65" t="s">
        <v>53</v>
      </c>
      <c r="D2" s="66" t="s">
        <v>54</v>
      </c>
      <c r="E2" s="67" t="s">
        <v>55</v>
      </c>
      <c r="F2" s="68" t="s">
        <v>56</v>
      </c>
    </row>
    <row r="3" spans="1:12" x14ac:dyDescent="0.25">
      <c r="A3" s="410">
        <v>1400</v>
      </c>
      <c r="B3" s="411" t="s">
        <v>20</v>
      </c>
      <c r="C3" s="43"/>
      <c r="D3" s="44"/>
      <c r="E3" s="45"/>
      <c r="F3" s="412"/>
    </row>
    <row r="4" spans="1:12" x14ac:dyDescent="0.25">
      <c r="A4" s="46"/>
      <c r="B4" s="51" t="s">
        <v>21</v>
      </c>
      <c r="C4" s="48"/>
      <c r="D4" s="49"/>
      <c r="E4" s="52"/>
      <c r="F4" s="53"/>
    </row>
    <row r="5" spans="1:12" x14ac:dyDescent="0.25">
      <c r="A5" s="46"/>
      <c r="B5" s="51" t="s">
        <v>22</v>
      </c>
      <c r="C5" s="48"/>
      <c r="D5" s="49"/>
      <c r="E5" s="52"/>
      <c r="F5" s="53"/>
    </row>
    <row r="6" spans="1:12" x14ac:dyDescent="0.25">
      <c r="A6" s="46"/>
      <c r="B6" s="59"/>
      <c r="C6" s="48"/>
      <c r="D6" s="49"/>
      <c r="E6" s="52"/>
      <c r="F6" s="53"/>
    </row>
    <row r="7" spans="1:12" x14ac:dyDescent="0.25">
      <c r="A7" s="46" t="s">
        <v>391</v>
      </c>
      <c r="B7" s="51" t="s">
        <v>6</v>
      </c>
      <c r="C7" s="48"/>
      <c r="D7" s="49"/>
      <c r="E7" s="52"/>
      <c r="F7" s="53"/>
    </row>
    <row r="8" spans="1:12" x14ac:dyDescent="0.25">
      <c r="A8" s="46"/>
      <c r="B8" s="59" t="s">
        <v>399</v>
      </c>
      <c r="C8" s="48" t="s">
        <v>93</v>
      </c>
      <c r="D8" s="49">
        <v>15</v>
      </c>
      <c r="E8" s="69"/>
      <c r="F8" s="3"/>
    </row>
    <row r="9" spans="1:12" x14ac:dyDescent="0.25">
      <c r="A9" s="46"/>
      <c r="B9" s="59" t="s">
        <v>23</v>
      </c>
      <c r="C9" s="48" t="s">
        <v>108</v>
      </c>
      <c r="D9" s="49">
        <v>2</v>
      </c>
      <c r="E9" s="69"/>
      <c r="F9" s="3"/>
    </row>
    <row r="10" spans="1:12" x14ac:dyDescent="0.25">
      <c r="A10" s="46"/>
      <c r="B10" s="59"/>
      <c r="C10" s="48"/>
      <c r="D10" s="49"/>
      <c r="E10" s="70"/>
      <c r="F10" s="4"/>
    </row>
    <row r="11" spans="1:12" x14ac:dyDescent="0.25">
      <c r="A11" s="46" t="s">
        <v>392</v>
      </c>
      <c r="B11" s="82" t="s">
        <v>400</v>
      </c>
      <c r="C11" s="469"/>
      <c r="D11" s="469"/>
      <c r="E11" s="70"/>
      <c r="F11" s="4"/>
    </row>
    <row r="12" spans="1:12" x14ac:dyDescent="0.25">
      <c r="A12" s="46"/>
      <c r="B12" s="469"/>
      <c r="C12" s="469"/>
      <c r="D12" s="49"/>
      <c r="E12" s="70"/>
      <c r="F12" s="4"/>
      <c r="H12" s="387"/>
      <c r="I12" s="154"/>
      <c r="J12" s="380"/>
      <c r="K12" s="388"/>
      <c r="L12" s="384"/>
    </row>
    <row r="13" spans="1:12" x14ac:dyDescent="0.25">
      <c r="A13" s="46"/>
      <c r="B13" s="468" t="s">
        <v>24</v>
      </c>
      <c r="C13" s="469"/>
      <c r="D13" s="49"/>
      <c r="E13" s="70"/>
      <c r="F13" s="4"/>
      <c r="H13" s="387"/>
      <c r="I13" s="154"/>
      <c r="J13" s="380"/>
      <c r="K13" s="388"/>
      <c r="L13" s="384"/>
    </row>
    <row r="14" spans="1:12" x14ac:dyDescent="0.25">
      <c r="A14" s="46"/>
      <c r="B14" s="469"/>
      <c r="C14" s="469"/>
      <c r="D14" s="49"/>
      <c r="E14" s="70"/>
      <c r="F14" s="4"/>
      <c r="H14" s="387"/>
      <c r="I14" s="154"/>
      <c r="J14" s="380"/>
      <c r="K14" s="388"/>
      <c r="L14" s="384"/>
    </row>
    <row r="15" spans="1:12" x14ac:dyDescent="0.25">
      <c r="A15" s="46"/>
      <c r="B15" s="468" t="s">
        <v>401</v>
      </c>
      <c r="C15" s="470" t="s">
        <v>108</v>
      </c>
      <c r="D15" s="49">
        <v>2</v>
      </c>
      <c r="E15" s="69"/>
      <c r="F15" s="3"/>
      <c r="H15" s="387"/>
      <c r="I15" s="154"/>
      <c r="J15" s="380"/>
      <c r="K15" s="388"/>
      <c r="L15" s="384"/>
    </row>
    <row r="16" spans="1:12" x14ac:dyDescent="0.25">
      <c r="A16" s="46"/>
      <c r="B16" s="469"/>
      <c r="C16" s="469"/>
      <c r="D16" s="49"/>
      <c r="E16" s="70"/>
      <c r="F16" s="4"/>
      <c r="H16" s="387"/>
      <c r="I16" s="154"/>
      <c r="J16" s="380"/>
      <c r="K16" s="388"/>
      <c r="L16" s="384"/>
    </row>
    <row r="17" spans="1:12" x14ac:dyDescent="0.25">
      <c r="A17" s="46"/>
      <c r="B17" s="468" t="s">
        <v>402</v>
      </c>
      <c r="C17" s="470" t="s">
        <v>108</v>
      </c>
      <c r="D17" s="49">
        <v>14</v>
      </c>
      <c r="E17" s="69"/>
      <c r="F17" s="3"/>
      <c r="H17" s="387"/>
      <c r="I17" s="154"/>
      <c r="J17" s="380"/>
      <c r="K17" s="388"/>
      <c r="L17" s="384"/>
    </row>
    <row r="18" spans="1:12" x14ac:dyDescent="0.25">
      <c r="A18" s="46"/>
      <c r="B18" s="469"/>
      <c r="C18" s="469"/>
      <c r="D18" s="49"/>
      <c r="E18" s="70"/>
      <c r="F18" s="4"/>
      <c r="H18" s="387"/>
      <c r="I18" s="154"/>
      <c r="J18" s="380"/>
      <c r="K18" s="388"/>
      <c r="L18" s="384"/>
    </row>
    <row r="19" spans="1:12" x14ac:dyDescent="0.25">
      <c r="A19" s="46"/>
      <c r="B19" s="468" t="s">
        <v>27</v>
      </c>
      <c r="C19" s="469"/>
      <c r="D19" s="49"/>
      <c r="E19" s="70"/>
      <c r="F19" s="4"/>
      <c r="H19" s="387"/>
      <c r="I19" s="154"/>
      <c r="J19" s="380"/>
      <c r="K19" s="388"/>
      <c r="L19" s="384"/>
    </row>
    <row r="20" spans="1:12" x14ac:dyDescent="0.25">
      <c r="A20" s="46"/>
      <c r="B20" s="469"/>
      <c r="C20" s="469"/>
      <c r="D20" s="49"/>
      <c r="E20" s="70"/>
      <c r="F20" s="4"/>
      <c r="H20" s="387"/>
      <c r="I20" s="154"/>
      <c r="J20" s="380"/>
      <c r="K20" s="388"/>
      <c r="L20" s="384"/>
    </row>
    <row r="21" spans="1:12" x14ac:dyDescent="0.25">
      <c r="A21" s="46"/>
      <c r="B21" s="468" t="s">
        <v>403</v>
      </c>
      <c r="C21" s="470" t="s">
        <v>108</v>
      </c>
      <c r="D21" s="49">
        <v>2</v>
      </c>
      <c r="E21" s="69"/>
      <c r="F21" s="3"/>
      <c r="H21" s="387"/>
      <c r="I21" s="154"/>
      <c r="J21" s="380"/>
      <c r="K21" s="388"/>
      <c r="L21" s="384"/>
    </row>
    <row r="22" spans="1:12" x14ac:dyDescent="0.25">
      <c r="A22" s="46"/>
      <c r="B22" s="469"/>
      <c r="C22" s="469"/>
      <c r="D22" s="49"/>
      <c r="E22" s="70"/>
      <c r="F22" s="4"/>
      <c r="H22" s="387"/>
      <c r="I22" s="154"/>
      <c r="J22" s="380"/>
      <c r="K22" s="388"/>
      <c r="L22" s="384"/>
    </row>
    <row r="23" spans="1:12" x14ac:dyDescent="0.25">
      <c r="A23" s="46"/>
      <c r="B23" s="468" t="s">
        <v>404</v>
      </c>
      <c r="C23" s="470" t="s">
        <v>108</v>
      </c>
      <c r="D23" s="49">
        <v>1</v>
      </c>
      <c r="E23" s="69"/>
      <c r="F23" s="3"/>
      <c r="H23" s="387"/>
      <c r="I23" s="154"/>
      <c r="J23" s="380"/>
      <c r="K23" s="388"/>
      <c r="L23" s="384"/>
    </row>
    <row r="24" spans="1:12" x14ac:dyDescent="0.25">
      <c r="A24" s="46"/>
      <c r="B24" s="59"/>
      <c r="C24" s="48"/>
      <c r="D24" s="49"/>
      <c r="E24" s="70"/>
      <c r="F24" s="4"/>
      <c r="H24" s="387"/>
      <c r="I24" s="154"/>
      <c r="J24" s="380"/>
      <c r="K24" s="388"/>
      <c r="L24" s="384"/>
    </row>
    <row r="25" spans="1:12" x14ac:dyDescent="0.25">
      <c r="A25" s="46"/>
      <c r="B25" s="59"/>
      <c r="C25" s="48"/>
      <c r="D25" s="49"/>
      <c r="E25" s="70"/>
      <c r="F25" s="4"/>
    </row>
    <row r="26" spans="1:12" ht="26.4" x14ac:dyDescent="0.25">
      <c r="A26" s="83" t="s">
        <v>613</v>
      </c>
      <c r="B26" s="82" t="s">
        <v>196</v>
      </c>
      <c r="C26" s="48"/>
      <c r="D26" s="49"/>
      <c r="E26" s="71"/>
      <c r="F26" s="4"/>
    </row>
    <row r="27" spans="1:12" x14ac:dyDescent="0.25">
      <c r="A27" s="46"/>
      <c r="B27" s="59"/>
      <c r="C27" s="48"/>
      <c r="D27" s="49"/>
      <c r="E27" s="70"/>
      <c r="F27" s="4"/>
    </row>
    <row r="28" spans="1:12" x14ac:dyDescent="0.25">
      <c r="A28" s="46"/>
      <c r="B28" s="59" t="s">
        <v>26</v>
      </c>
      <c r="C28" s="48"/>
      <c r="D28" s="49"/>
      <c r="E28" s="71"/>
      <c r="F28" s="4"/>
    </row>
    <row r="29" spans="1:12" x14ac:dyDescent="0.25">
      <c r="A29" s="46"/>
      <c r="B29" s="59" t="s">
        <v>201</v>
      </c>
      <c r="C29" s="48" t="s">
        <v>108</v>
      </c>
      <c r="D29" s="49">
        <v>2</v>
      </c>
      <c r="E29" s="69"/>
      <c r="F29" s="3"/>
    </row>
    <row r="30" spans="1:12" x14ac:dyDescent="0.25">
      <c r="A30" s="46"/>
      <c r="B30" s="59"/>
      <c r="C30" s="48"/>
      <c r="D30" s="49"/>
      <c r="E30" s="70"/>
      <c r="F30" s="4"/>
    </row>
    <row r="31" spans="1:12" ht="26.4" x14ac:dyDescent="0.25">
      <c r="A31" s="58"/>
      <c r="B31" s="47" t="s">
        <v>405</v>
      </c>
      <c r="C31" s="48" t="s">
        <v>108</v>
      </c>
      <c r="D31" s="49">
        <v>3</v>
      </c>
      <c r="E31" s="69"/>
      <c r="F31" s="3"/>
    </row>
    <row r="32" spans="1:12" x14ac:dyDescent="0.25">
      <c r="A32" s="58"/>
      <c r="B32" s="59" t="s">
        <v>197</v>
      </c>
      <c r="C32" s="48"/>
      <c r="D32" s="49"/>
      <c r="E32" s="70"/>
      <c r="F32" s="4"/>
    </row>
    <row r="33" spans="1:6" ht="26.4" x14ac:dyDescent="0.25">
      <c r="A33" s="58"/>
      <c r="B33" s="47" t="s">
        <v>199</v>
      </c>
      <c r="C33" s="48" t="s">
        <v>108</v>
      </c>
      <c r="D33" s="49">
        <v>1</v>
      </c>
      <c r="E33" s="69"/>
      <c r="F33" s="3"/>
    </row>
    <row r="34" spans="1:6" x14ac:dyDescent="0.25">
      <c r="A34" s="58"/>
      <c r="B34" s="47"/>
      <c r="C34" s="48"/>
      <c r="D34" s="49"/>
      <c r="E34" s="70"/>
      <c r="F34" s="4"/>
    </row>
    <row r="35" spans="1:6" ht="39.6" x14ac:dyDescent="0.25">
      <c r="A35" s="58"/>
      <c r="B35" s="47" t="s">
        <v>200</v>
      </c>
      <c r="C35" s="48" t="s">
        <v>108</v>
      </c>
      <c r="D35" s="49">
        <v>1</v>
      </c>
      <c r="E35" s="69"/>
      <c r="F35" s="3"/>
    </row>
    <row r="36" spans="1:6" x14ac:dyDescent="0.25">
      <c r="A36" s="58"/>
      <c r="B36" s="59" t="s">
        <v>198</v>
      </c>
      <c r="C36" s="48"/>
      <c r="D36" s="49"/>
      <c r="E36" s="72"/>
      <c r="F36" s="73"/>
    </row>
    <row r="37" spans="1:6" x14ac:dyDescent="0.25">
      <c r="A37" s="58"/>
      <c r="B37" s="59" t="s">
        <v>665</v>
      </c>
      <c r="C37" s="48" t="s">
        <v>108</v>
      </c>
      <c r="D37" s="49">
        <v>1</v>
      </c>
      <c r="E37" s="69"/>
      <c r="F37" s="3"/>
    </row>
    <row r="38" spans="1:6" x14ac:dyDescent="0.25">
      <c r="A38" s="58"/>
      <c r="B38" s="59"/>
      <c r="C38" s="48"/>
      <c r="D38" s="49"/>
      <c r="E38" s="69"/>
      <c r="F38" s="3"/>
    </row>
    <row r="39" spans="1:6" x14ac:dyDescent="0.25">
      <c r="A39" s="58"/>
      <c r="B39" s="59" t="s">
        <v>614</v>
      </c>
      <c r="C39" s="48" t="s">
        <v>108</v>
      </c>
      <c r="D39" s="49">
        <v>1</v>
      </c>
      <c r="E39" s="69"/>
      <c r="F39" s="3"/>
    </row>
    <row r="40" spans="1:6" x14ac:dyDescent="0.25">
      <c r="A40" s="74"/>
      <c r="B40" s="59"/>
      <c r="C40" s="48"/>
      <c r="D40" s="49"/>
      <c r="E40" s="70"/>
      <c r="F40" s="4"/>
    </row>
    <row r="41" spans="1:6" x14ac:dyDescent="0.25">
      <c r="A41" s="74"/>
      <c r="B41" s="59" t="s">
        <v>641</v>
      </c>
      <c r="C41" s="48" t="s">
        <v>108</v>
      </c>
      <c r="D41" s="49">
        <v>1</v>
      </c>
      <c r="E41" s="69"/>
      <c r="F41" s="3"/>
    </row>
    <row r="42" spans="1:6" x14ac:dyDescent="0.25">
      <c r="A42" s="74"/>
      <c r="B42" s="59"/>
      <c r="C42" s="48"/>
      <c r="D42" s="49"/>
      <c r="E42" s="70"/>
      <c r="F42" s="4"/>
    </row>
    <row r="43" spans="1:6" x14ac:dyDescent="0.25">
      <c r="A43" s="74"/>
      <c r="B43" s="59"/>
      <c r="C43" s="48"/>
      <c r="D43" s="49"/>
      <c r="E43" s="70"/>
      <c r="F43" s="4"/>
    </row>
    <row r="44" spans="1:6" x14ac:dyDescent="0.25">
      <c r="A44" s="74"/>
      <c r="B44" s="59"/>
      <c r="C44" s="48"/>
      <c r="D44" s="49"/>
      <c r="E44" s="70"/>
      <c r="F44" s="4"/>
    </row>
    <row r="45" spans="1:6" x14ac:dyDescent="0.25">
      <c r="A45" s="74"/>
      <c r="B45" s="59"/>
      <c r="C45" s="48"/>
      <c r="D45" s="49"/>
      <c r="E45" s="70"/>
      <c r="F45" s="4"/>
    </row>
    <row r="46" spans="1:6" x14ac:dyDescent="0.25">
      <c r="A46" s="74"/>
      <c r="B46" s="59"/>
      <c r="C46" s="48"/>
      <c r="D46" s="49"/>
      <c r="E46" s="70"/>
      <c r="F46" s="4"/>
    </row>
    <row r="47" spans="1:6" x14ac:dyDescent="0.25">
      <c r="A47" s="74"/>
      <c r="B47" s="59"/>
      <c r="C47" s="48"/>
      <c r="D47" s="49"/>
      <c r="E47" s="70"/>
      <c r="F47" s="4"/>
    </row>
    <row r="48" spans="1:6" ht="13.8" thickBot="1" x14ac:dyDescent="0.3">
      <c r="A48" s="74"/>
      <c r="B48" s="59"/>
      <c r="C48" s="48"/>
      <c r="D48" s="49"/>
      <c r="E48" s="72"/>
      <c r="F48" s="4"/>
    </row>
    <row r="49" spans="1:6" ht="13.8" thickBot="1" x14ac:dyDescent="0.3">
      <c r="A49" s="630" t="s">
        <v>194</v>
      </c>
      <c r="B49" s="631"/>
      <c r="C49" s="631"/>
      <c r="D49" s="631"/>
      <c r="E49" s="632"/>
      <c r="F49" s="75"/>
    </row>
    <row r="50" spans="1:6" x14ac:dyDescent="0.25">
      <c r="A50" s="60" t="s">
        <v>49</v>
      </c>
      <c r="B50" s="61"/>
      <c r="C50" s="62"/>
      <c r="D50" s="63"/>
      <c r="E50" s="628" t="s">
        <v>19</v>
      </c>
      <c r="F50" s="629"/>
    </row>
    <row r="51" spans="1:6" ht="27" thickBot="1" x14ac:dyDescent="0.3">
      <c r="A51" s="64" t="s">
        <v>51</v>
      </c>
      <c r="B51" s="65" t="s">
        <v>52</v>
      </c>
      <c r="C51" s="65" t="s">
        <v>53</v>
      </c>
      <c r="D51" s="66" t="s">
        <v>54</v>
      </c>
      <c r="E51" s="67" t="s">
        <v>55</v>
      </c>
      <c r="F51" s="68" t="s">
        <v>56</v>
      </c>
    </row>
    <row r="52" spans="1:6" x14ac:dyDescent="0.25">
      <c r="A52" s="633" t="s">
        <v>195</v>
      </c>
      <c r="B52" s="634"/>
      <c r="C52" s="634"/>
      <c r="D52" s="634"/>
      <c r="E52" s="635"/>
      <c r="F52" s="396"/>
    </row>
    <row r="53" spans="1:6" x14ac:dyDescent="0.25">
      <c r="A53" s="74"/>
      <c r="B53" s="59"/>
      <c r="C53" s="48"/>
      <c r="D53" s="49"/>
      <c r="E53" s="72"/>
      <c r="F53" s="4"/>
    </row>
    <row r="54" spans="1:6" x14ac:dyDescent="0.25">
      <c r="A54" s="74"/>
      <c r="B54" s="59"/>
      <c r="C54" s="48"/>
      <c r="D54" s="49"/>
      <c r="E54" s="72"/>
      <c r="F54" s="4"/>
    </row>
    <row r="55" spans="1:6" ht="26.4" x14ac:dyDescent="0.25">
      <c r="A55" s="81" t="s">
        <v>25</v>
      </c>
      <c r="B55" s="82" t="s">
        <v>188</v>
      </c>
      <c r="C55" s="48"/>
      <c r="D55" s="49"/>
      <c r="E55" s="72"/>
      <c r="F55" s="4"/>
    </row>
    <row r="56" spans="1:6" x14ac:dyDescent="0.25">
      <c r="A56" s="80"/>
      <c r="B56" s="47"/>
      <c r="C56" s="48"/>
      <c r="D56" s="49"/>
      <c r="E56" s="72"/>
      <c r="F56" s="4"/>
    </row>
    <row r="57" spans="1:6" ht="52.8" x14ac:dyDescent="0.25">
      <c r="A57" s="74"/>
      <c r="B57" s="47" t="s">
        <v>658</v>
      </c>
      <c r="C57" s="48" t="s">
        <v>12</v>
      </c>
      <c r="D57" s="49">
        <v>1</v>
      </c>
      <c r="E57" s="50">
        <v>18000</v>
      </c>
      <c r="F57" s="3">
        <f>D57*E57</f>
        <v>18000</v>
      </c>
    </row>
    <row r="58" spans="1:6" ht="26.4" x14ac:dyDescent="0.25">
      <c r="A58" s="74"/>
      <c r="B58" s="47" t="s">
        <v>189</v>
      </c>
      <c r="C58" s="48" t="s">
        <v>99</v>
      </c>
      <c r="D58" s="56">
        <f>F57</f>
        <v>18000</v>
      </c>
      <c r="E58" s="514" t="s">
        <v>99</v>
      </c>
      <c r="F58" s="286"/>
    </row>
    <row r="59" spans="1:6" x14ac:dyDescent="0.25">
      <c r="A59" s="74"/>
      <c r="B59" s="47"/>
      <c r="C59" s="48"/>
      <c r="D59" s="56"/>
      <c r="E59" s="57"/>
      <c r="F59" s="4"/>
    </row>
    <row r="60" spans="1:6" x14ac:dyDescent="0.25">
      <c r="A60" s="74"/>
      <c r="B60" s="47"/>
      <c r="C60" s="48"/>
      <c r="D60" s="56"/>
      <c r="E60" s="57"/>
      <c r="F60" s="4"/>
    </row>
    <row r="61" spans="1:6" ht="66" x14ac:dyDescent="0.25">
      <c r="A61" s="74"/>
      <c r="B61" s="47" t="s">
        <v>407</v>
      </c>
      <c r="C61" s="54" t="s">
        <v>101</v>
      </c>
      <c r="D61" s="49">
        <v>1</v>
      </c>
      <c r="E61" s="409">
        <v>30000</v>
      </c>
      <c r="F61" s="3">
        <f>D61*E61</f>
        <v>30000</v>
      </c>
    </row>
    <row r="62" spans="1:6" x14ac:dyDescent="0.25">
      <c r="A62" s="74"/>
      <c r="B62" s="47"/>
      <c r="C62" s="54"/>
      <c r="D62" s="49"/>
      <c r="E62" s="55"/>
      <c r="F62" s="4"/>
    </row>
    <row r="63" spans="1:6" ht="26.4" x14ac:dyDescent="0.25">
      <c r="A63" s="74"/>
      <c r="B63" s="47" t="s">
        <v>191</v>
      </c>
      <c r="C63" s="48" t="s">
        <v>99</v>
      </c>
      <c r="D63" s="56">
        <f>F61</f>
        <v>30000</v>
      </c>
      <c r="E63" s="514" t="s">
        <v>99</v>
      </c>
      <c r="F63" s="286"/>
    </row>
    <row r="64" spans="1:6" x14ac:dyDescent="0.25">
      <c r="A64" s="74"/>
      <c r="B64" s="47"/>
      <c r="C64" s="48"/>
      <c r="D64" s="56"/>
      <c r="E64" s="57"/>
      <c r="F64" s="4"/>
    </row>
    <row r="65" spans="1:6" ht="26.4" x14ac:dyDescent="0.25">
      <c r="A65" s="74"/>
      <c r="B65" s="47" t="s">
        <v>190</v>
      </c>
      <c r="C65" s="48" t="s">
        <v>12</v>
      </c>
      <c r="D65" s="49">
        <v>1</v>
      </c>
      <c r="E65" s="409">
        <v>9000</v>
      </c>
      <c r="F65" s="3">
        <f>D65*E65</f>
        <v>9000</v>
      </c>
    </row>
    <row r="66" spans="1:6" ht="26.4" x14ac:dyDescent="0.25">
      <c r="A66" s="74"/>
      <c r="B66" s="47" t="s">
        <v>192</v>
      </c>
      <c r="C66" s="48" t="s">
        <v>99</v>
      </c>
      <c r="D66" s="56">
        <f>E65</f>
        <v>9000</v>
      </c>
      <c r="E66" s="514" t="s">
        <v>99</v>
      </c>
      <c r="F66" s="286"/>
    </row>
    <row r="67" spans="1:6" x14ac:dyDescent="0.25">
      <c r="A67" s="74"/>
      <c r="B67" s="47"/>
      <c r="C67" s="48"/>
      <c r="D67" s="56"/>
      <c r="E67" s="57"/>
      <c r="F67" s="4"/>
    </row>
    <row r="68" spans="1:6" x14ac:dyDescent="0.25">
      <c r="A68" s="46" t="s">
        <v>393</v>
      </c>
      <c r="B68" s="51" t="s">
        <v>193</v>
      </c>
      <c r="C68" s="48"/>
      <c r="D68" s="49"/>
      <c r="E68" s="52"/>
      <c r="F68" s="53"/>
    </row>
    <row r="69" spans="1:6" x14ac:dyDescent="0.25">
      <c r="A69" s="46"/>
      <c r="B69" s="51"/>
      <c r="C69" s="48"/>
      <c r="D69" s="49"/>
      <c r="E69" s="52"/>
      <c r="F69" s="53"/>
    </row>
    <row r="70" spans="1:6" x14ac:dyDescent="0.25">
      <c r="A70" s="46"/>
      <c r="B70" s="42" t="s">
        <v>634</v>
      </c>
      <c r="C70" s="48" t="s">
        <v>108</v>
      </c>
      <c r="D70" s="49">
        <v>2</v>
      </c>
      <c r="E70" s="69"/>
      <c r="F70" s="3"/>
    </row>
    <row r="71" spans="1:6" x14ac:dyDescent="0.25">
      <c r="A71" s="46"/>
      <c r="B71" s="51"/>
      <c r="C71" s="48"/>
      <c r="D71" s="49"/>
      <c r="E71" s="52"/>
      <c r="F71" s="53"/>
    </row>
    <row r="72" spans="1:6" x14ac:dyDescent="0.25">
      <c r="A72" s="46" t="s">
        <v>642</v>
      </c>
      <c r="B72" s="51" t="s">
        <v>643</v>
      </c>
      <c r="C72" s="48"/>
      <c r="D72" s="49"/>
      <c r="E72" s="52"/>
      <c r="F72" s="53"/>
    </row>
    <row r="73" spans="1:6" x14ac:dyDescent="0.25">
      <c r="A73" s="46"/>
      <c r="B73" s="51"/>
      <c r="C73" s="48"/>
      <c r="D73" s="49"/>
      <c r="E73" s="52"/>
      <c r="F73" s="53"/>
    </row>
    <row r="74" spans="1:6" ht="39.6" x14ac:dyDescent="0.25">
      <c r="A74" s="46"/>
      <c r="B74" s="47" t="s">
        <v>645</v>
      </c>
      <c r="C74" s="48" t="s">
        <v>12</v>
      </c>
      <c r="D74" s="49">
        <v>1</v>
      </c>
      <c r="E74" s="409">
        <v>90000</v>
      </c>
      <c r="F74" s="3">
        <f>D74*E74</f>
        <v>90000</v>
      </c>
    </row>
    <row r="75" spans="1:6" x14ac:dyDescent="0.25">
      <c r="A75" s="46"/>
      <c r="B75" s="51"/>
      <c r="C75" s="48"/>
      <c r="D75" s="49"/>
      <c r="E75" s="52"/>
      <c r="F75" s="53"/>
    </row>
    <row r="76" spans="1:6" ht="26.4" x14ac:dyDescent="0.25">
      <c r="A76" s="46"/>
      <c r="B76" s="47" t="s">
        <v>644</v>
      </c>
      <c r="C76" s="48" t="s">
        <v>99</v>
      </c>
      <c r="D76" s="56">
        <f>E74</f>
        <v>90000</v>
      </c>
      <c r="E76" s="514" t="s">
        <v>99</v>
      </c>
      <c r="F76" s="286"/>
    </row>
    <row r="77" spans="1:6" x14ac:dyDescent="0.25">
      <c r="A77" s="46"/>
      <c r="B77" s="51"/>
      <c r="C77" s="48"/>
      <c r="D77" s="49"/>
      <c r="E77" s="52"/>
      <c r="F77" s="53"/>
    </row>
    <row r="78" spans="1:6" x14ac:dyDescent="0.25">
      <c r="A78" s="46" t="s">
        <v>646</v>
      </c>
      <c r="B78" s="82" t="s">
        <v>408</v>
      </c>
      <c r="C78" s="48"/>
      <c r="D78" s="469"/>
      <c r="E78" s="52"/>
      <c r="F78" s="523"/>
    </row>
    <row r="79" spans="1:6" x14ac:dyDescent="0.25">
      <c r="A79" s="58"/>
      <c r="B79" s="469"/>
      <c r="C79" s="48"/>
      <c r="D79" s="49"/>
      <c r="E79" s="52"/>
      <c r="F79" s="523"/>
    </row>
    <row r="80" spans="1:6" x14ac:dyDescent="0.25">
      <c r="A80" s="58"/>
      <c r="B80" s="468" t="s">
        <v>409</v>
      </c>
      <c r="C80" s="48"/>
      <c r="D80" s="49"/>
      <c r="E80" s="52"/>
      <c r="F80" s="523"/>
    </row>
    <row r="81" spans="1:6" x14ac:dyDescent="0.25">
      <c r="A81" s="58"/>
      <c r="B81" s="468"/>
      <c r="C81" s="48"/>
      <c r="D81" s="49"/>
      <c r="E81" s="52"/>
      <c r="F81" s="523"/>
    </row>
    <row r="82" spans="1:6" x14ac:dyDescent="0.25">
      <c r="A82" s="58"/>
      <c r="B82" s="468" t="s">
        <v>410</v>
      </c>
      <c r="C82" s="48" t="s">
        <v>397</v>
      </c>
      <c r="D82" s="49">
        <v>1</v>
      </c>
      <c r="E82" s="69"/>
      <c r="F82" s="3"/>
    </row>
    <row r="83" spans="1:6" x14ac:dyDescent="0.25">
      <c r="A83" s="58"/>
      <c r="B83" s="468" t="s">
        <v>411</v>
      </c>
      <c r="C83" s="48" t="s">
        <v>398</v>
      </c>
      <c r="D83" s="49">
        <v>9</v>
      </c>
      <c r="E83" s="69"/>
      <c r="F83" s="3"/>
    </row>
    <row r="84" spans="1:6" x14ac:dyDescent="0.25">
      <c r="A84" s="58"/>
      <c r="B84" s="468"/>
      <c r="C84" s="48"/>
      <c r="D84" s="49"/>
      <c r="E84" s="69"/>
      <c r="F84" s="3"/>
    </row>
    <row r="85" spans="1:6" x14ac:dyDescent="0.25">
      <c r="A85" s="58"/>
      <c r="B85" s="468" t="s">
        <v>647</v>
      </c>
      <c r="C85" s="48" t="s">
        <v>398</v>
      </c>
      <c r="D85" s="49">
        <v>9</v>
      </c>
      <c r="E85" s="69"/>
      <c r="F85" s="3"/>
    </row>
    <row r="86" spans="1:6" x14ac:dyDescent="0.25">
      <c r="A86" s="58"/>
      <c r="B86" s="468"/>
      <c r="C86" s="48"/>
      <c r="D86" s="49"/>
      <c r="E86" s="70"/>
      <c r="F86" s="4"/>
    </row>
    <row r="87" spans="1:6" x14ac:dyDescent="0.25">
      <c r="A87" s="58"/>
      <c r="B87" s="468"/>
      <c r="C87" s="48"/>
      <c r="D87" s="49"/>
      <c r="E87" s="70"/>
      <c r="F87" s="4"/>
    </row>
    <row r="88" spans="1:6" ht="13.8" thickBot="1" x14ac:dyDescent="0.3">
      <c r="A88" s="58"/>
      <c r="B88" s="468"/>
      <c r="C88" s="48"/>
      <c r="D88" s="49"/>
      <c r="E88" s="70"/>
      <c r="F88" s="4"/>
    </row>
    <row r="89" spans="1:6" ht="13.8" thickBot="1" x14ac:dyDescent="0.3">
      <c r="A89" s="630" t="s">
        <v>194</v>
      </c>
      <c r="B89" s="631"/>
      <c r="C89" s="631"/>
      <c r="D89" s="631"/>
      <c r="E89" s="632"/>
      <c r="F89" s="75"/>
    </row>
    <row r="90" spans="1:6" x14ac:dyDescent="0.25">
      <c r="A90" s="60" t="s">
        <v>49</v>
      </c>
      <c r="B90" s="61"/>
      <c r="C90" s="62"/>
      <c r="D90" s="63"/>
      <c r="E90" s="628" t="s">
        <v>19</v>
      </c>
      <c r="F90" s="629"/>
    </row>
    <row r="91" spans="1:6" ht="27" thickBot="1" x14ac:dyDescent="0.3">
      <c r="A91" s="64" t="s">
        <v>51</v>
      </c>
      <c r="B91" s="65" t="s">
        <v>52</v>
      </c>
      <c r="C91" s="65" t="s">
        <v>53</v>
      </c>
      <c r="D91" s="66" t="s">
        <v>54</v>
      </c>
      <c r="E91" s="67" t="s">
        <v>55</v>
      </c>
      <c r="F91" s="68" t="s">
        <v>56</v>
      </c>
    </row>
    <row r="92" spans="1:6" x14ac:dyDescent="0.25">
      <c r="A92" s="633" t="s">
        <v>195</v>
      </c>
      <c r="B92" s="634"/>
      <c r="C92" s="634"/>
      <c r="D92" s="634"/>
      <c r="E92" s="635"/>
      <c r="F92" s="396"/>
    </row>
    <row r="93" spans="1:6" x14ac:dyDescent="0.25">
      <c r="A93" s="74"/>
      <c r="B93" s="59"/>
      <c r="C93" s="48"/>
      <c r="D93" s="49"/>
      <c r="E93" s="72"/>
      <c r="F93" s="4"/>
    </row>
    <row r="94" spans="1:6" ht="26.4" x14ac:dyDescent="0.25">
      <c r="A94" s="46" t="s">
        <v>202</v>
      </c>
      <c r="B94" s="82" t="s">
        <v>406</v>
      </c>
      <c r="C94" s="48"/>
      <c r="D94" s="49"/>
      <c r="E94" s="52"/>
      <c r="F94" s="53"/>
    </row>
    <row r="95" spans="1:6" x14ac:dyDescent="0.25">
      <c r="A95" s="58"/>
      <c r="B95" s="59"/>
      <c r="C95" s="48"/>
      <c r="D95" s="49"/>
      <c r="E95" s="52"/>
      <c r="F95" s="53"/>
    </row>
    <row r="96" spans="1:6" ht="92.4" x14ac:dyDescent="0.25">
      <c r="A96" s="58"/>
      <c r="B96" s="47" t="s">
        <v>648</v>
      </c>
      <c r="C96" s="48" t="s">
        <v>18</v>
      </c>
      <c r="D96" s="49">
        <v>9</v>
      </c>
      <c r="E96" s="69"/>
      <c r="F96" s="3"/>
    </row>
    <row r="97" spans="1:6" x14ac:dyDescent="0.25">
      <c r="A97" s="46"/>
      <c r="B97" s="51"/>
      <c r="C97" s="48"/>
      <c r="D97" s="49"/>
      <c r="E97" s="52"/>
      <c r="F97" s="53"/>
    </row>
    <row r="98" spans="1:6" x14ac:dyDescent="0.25">
      <c r="A98" s="46"/>
      <c r="B98" s="51"/>
      <c r="C98" s="48"/>
      <c r="D98" s="49"/>
      <c r="E98" s="52"/>
      <c r="F98" s="53"/>
    </row>
    <row r="99" spans="1:6" ht="13.8" thickBot="1" x14ac:dyDescent="0.3">
      <c r="A99" s="58"/>
      <c r="B99" s="468"/>
      <c r="C99" s="48"/>
      <c r="D99" s="49"/>
      <c r="E99" s="70"/>
      <c r="F99" s="4"/>
    </row>
    <row r="100" spans="1:6" ht="13.8" thickBot="1" x14ac:dyDescent="0.3">
      <c r="A100" s="630" t="s">
        <v>8</v>
      </c>
      <c r="B100" s="631"/>
      <c r="C100" s="631"/>
      <c r="D100" s="631"/>
      <c r="E100" s="632"/>
      <c r="F100" s="75"/>
    </row>
  </sheetData>
  <mergeCells count="8">
    <mergeCell ref="E1:F1"/>
    <mergeCell ref="A100:E100"/>
    <mergeCell ref="A89:E89"/>
    <mergeCell ref="E90:F90"/>
    <mergeCell ref="A92:E92"/>
    <mergeCell ref="A49:E49"/>
    <mergeCell ref="E50:F50"/>
    <mergeCell ref="A52:E52"/>
  </mergeCells>
  <phoneticPr fontId="6" type="noConversion"/>
  <pageMargins left="0.59055118110236227" right="0.31496062992125984" top="0.78740157480314965" bottom="0.78740157480314965" header="0.31496062992125984" footer="0.31496062992125984"/>
  <pageSetup paperSize="9" scale="96" firstPageNumber="3" orientation="portrait" r:id="rId1"/>
  <headerFooter alignWithMargins="0">
    <oddHeader>&amp;LCONSTRUCTION OF INTERNAL ROADS IN MONONONO (WARD 8)
&amp;R&amp;10MOSES KOTANE LOCAL MUNICIPALITY
BID NO: 002/MKLM/2021/2022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4"/>
  <sheetViews>
    <sheetView view="pageLayout" zoomScale="130" zoomScaleNormal="100" zoomScaleSheetLayoutView="100" zoomScalePageLayoutView="130" workbookViewId="0">
      <selection activeCell="A2" sqref="A2:A27"/>
    </sheetView>
  </sheetViews>
  <sheetFormatPr defaultColWidth="9.109375" defaultRowHeight="13.2" x14ac:dyDescent="0.25"/>
  <cols>
    <col min="1" max="1" width="8" style="5" customWidth="1"/>
    <col min="2" max="2" width="39.6640625" style="5" customWidth="1"/>
    <col min="3" max="3" width="10" style="34" customWidth="1"/>
    <col min="4" max="4" width="9.88671875" style="34" customWidth="1"/>
    <col min="5" max="5" width="10.88671875" style="5" customWidth="1"/>
    <col min="6" max="6" width="15" style="5" customWidth="1"/>
    <col min="7" max="16384" width="9.109375" style="5"/>
  </cols>
  <sheetData>
    <row r="1" spans="1:6" ht="21" customHeight="1" x14ac:dyDescent="0.25">
      <c r="A1" s="113" t="s">
        <v>49</v>
      </c>
      <c r="B1" s="114"/>
      <c r="C1" s="115"/>
      <c r="D1" s="115"/>
      <c r="E1" s="636" t="s">
        <v>50</v>
      </c>
      <c r="F1" s="637"/>
    </row>
    <row r="2" spans="1:6" ht="32.1" customHeight="1" thickBot="1" x14ac:dyDescent="0.3">
      <c r="A2" s="116" t="s">
        <v>51</v>
      </c>
      <c r="B2" s="117" t="s">
        <v>52</v>
      </c>
      <c r="C2" s="117" t="s">
        <v>53</v>
      </c>
      <c r="D2" s="118" t="s">
        <v>54</v>
      </c>
      <c r="E2" s="119" t="s">
        <v>55</v>
      </c>
      <c r="F2" s="120" t="s">
        <v>56</v>
      </c>
    </row>
    <row r="3" spans="1:6" x14ac:dyDescent="0.25">
      <c r="A3" s="621" t="s">
        <v>57</v>
      </c>
      <c r="B3" s="121" t="s">
        <v>58</v>
      </c>
      <c r="C3" s="2"/>
      <c r="D3" s="122"/>
      <c r="E3" s="123"/>
      <c r="F3" s="124"/>
    </row>
    <row r="4" spans="1:6" x14ac:dyDescent="0.25">
      <c r="A4" s="621"/>
      <c r="B4" s="121"/>
      <c r="C4" s="2"/>
      <c r="D4" s="122"/>
      <c r="E4" s="123"/>
      <c r="F4" s="124"/>
    </row>
    <row r="5" spans="1:6" ht="26.4" x14ac:dyDescent="0.25">
      <c r="A5" s="621" t="s">
        <v>59</v>
      </c>
      <c r="B5" s="121" t="s">
        <v>60</v>
      </c>
      <c r="C5" s="2"/>
      <c r="D5" s="93"/>
      <c r="E5" s="123"/>
      <c r="F5" s="124"/>
    </row>
    <row r="6" spans="1:6" x14ac:dyDescent="0.25">
      <c r="A6" s="621"/>
      <c r="B6" s="121"/>
      <c r="C6" s="2"/>
      <c r="D6" s="93"/>
      <c r="E6" s="123"/>
      <c r="F6" s="124"/>
    </row>
    <row r="7" spans="1:6" x14ac:dyDescent="0.25">
      <c r="A7" s="621"/>
      <c r="B7" s="466" t="s">
        <v>615</v>
      </c>
      <c r="C7" s="2" t="s">
        <v>61</v>
      </c>
      <c r="D7" s="582">
        <f>Worksheet!B7/1000</f>
        <v>2.1389999999999998</v>
      </c>
      <c r="E7" s="69"/>
      <c r="F7" s="3"/>
    </row>
    <row r="8" spans="1:6" x14ac:dyDescent="0.25">
      <c r="A8" s="148"/>
      <c r="B8" s="466"/>
      <c r="C8" s="2"/>
      <c r="D8" s="93"/>
      <c r="E8" s="123"/>
      <c r="F8" s="124"/>
    </row>
    <row r="9" spans="1:6" x14ac:dyDescent="0.25">
      <c r="A9" s="341" t="s">
        <v>28</v>
      </c>
      <c r="B9" s="141" t="s">
        <v>29</v>
      </c>
      <c r="C9" s="48"/>
      <c r="D9" s="49"/>
      <c r="E9" s="123"/>
      <c r="F9" s="124"/>
    </row>
    <row r="10" spans="1:6" x14ac:dyDescent="0.25">
      <c r="A10" s="620" t="s">
        <v>267</v>
      </c>
      <c r="B10" s="59" t="s">
        <v>30</v>
      </c>
      <c r="C10" s="48" t="s">
        <v>253</v>
      </c>
      <c r="D10" s="49">
        <v>756</v>
      </c>
      <c r="E10" s="69"/>
      <c r="F10" s="3"/>
    </row>
    <row r="11" spans="1:6" x14ac:dyDescent="0.25">
      <c r="A11" s="620"/>
      <c r="B11" s="59" t="s">
        <v>31</v>
      </c>
      <c r="C11" s="48" t="s">
        <v>108</v>
      </c>
      <c r="D11" s="49">
        <v>2</v>
      </c>
      <c r="E11" s="69"/>
      <c r="F11" s="3"/>
    </row>
    <row r="12" spans="1:6" x14ac:dyDescent="0.25">
      <c r="A12" s="620"/>
      <c r="B12" s="59" t="s">
        <v>32</v>
      </c>
      <c r="C12" s="48" t="s">
        <v>108</v>
      </c>
      <c r="D12" s="49">
        <v>4</v>
      </c>
      <c r="E12" s="69"/>
      <c r="F12" s="3"/>
    </row>
    <row r="13" spans="1:6" x14ac:dyDescent="0.25">
      <c r="A13" s="620"/>
      <c r="B13" s="59" t="s">
        <v>33</v>
      </c>
      <c r="C13" s="48" t="s">
        <v>108</v>
      </c>
      <c r="D13" s="49">
        <v>4</v>
      </c>
      <c r="E13" s="69"/>
      <c r="F13" s="3"/>
    </row>
    <row r="14" spans="1:6" x14ac:dyDescent="0.25">
      <c r="A14" s="620"/>
      <c r="B14" s="59" t="s">
        <v>34</v>
      </c>
      <c r="C14" s="48"/>
      <c r="D14" s="49"/>
      <c r="E14" s="123"/>
      <c r="F14" s="124"/>
    </row>
    <row r="15" spans="1:6" x14ac:dyDescent="0.25">
      <c r="A15" s="620"/>
      <c r="B15" s="59" t="s">
        <v>35</v>
      </c>
      <c r="C15" s="48"/>
      <c r="D15" s="49"/>
      <c r="E15" s="123"/>
      <c r="F15" s="124"/>
    </row>
    <row r="16" spans="1:6" x14ac:dyDescent="0.25">
      <c r="A16" s="620"/>
      <c r="B16" s="59" t="s">
        <v>36</v>
      </c>
      <c r="C16" s="48" t="s">
        <v>93</v>
      </c>
      <c r="D16" s="49">
        <v>10</v>
      </c>
      <c r="E16" s="69"/>
      <c r="F16" s="3"/>
    </row>
    <row r="17" spans="1:6" x14ac:dyDescent="0.25">
      <c r="A17" s="620"/>
      <c r="B17" s="59" t="s">
        <v>37</v>
      </c>
      <c r="C17" s="48"/>
      <c r="D17" s="49"/>
      <c r="E17" s="123"/>
      <c r="F17" s="124"/>
    </row>
    <row r="18" spans="1:6" x14ac:dyDescent="0.25">
      <c r="A18" s="620"/>
      <c r="B18" s="59" t="s">
        <v>38</v>
      </c>
      <c r="C18" s="48" t="s">
        <v>108</v>
      </c>
      <c r="D18" s="49">
        <v>50</v>
      </c>
      <c r="E18" s="69"/>
      <c r="F18" s="3"/>
    </row>
    <row r="19" spans="1:6" x14ac:dyDescent="0.25">
      <c r="A19" s="620"/>
      <c r="B19" s="59" t="s">
        <v>39</v>
      </c>
      <c r="C19" s="48" t="s">
        <v>108</v>
      </c>
      <c r="D19" s="49">
        <v>50</v>
      </c>
      <c r="E19" s="69"/>
      <c r="F19" s="3"/>
    </row>
    <row r="20" spans="1:6" x14ac:dyDescent="0.25">
      <c r="A20" s="620"/>
      <c r="B20" s="59" t="s">
        <v>40</v>
      </c>
      <c r="C20" s="48"/>
      <c r="D20" s="49"/>
      <c r="E20" s="123"/>
      <c r="F20" s="124"/>
    </row>
    <row r="21" spans="1:6" x14ac:dyDescent="0.25">
      <c r="A21" s="620"/>
      <c r="B21" s="59" t="s">
        <v>41</v>
      </c>
      <c r="C21" s="48" t="s">
        <v>108</v>
      </c>
      <c r="D21" s="49">
        <v>2</v>
      </c>
      <c r="E21" s="69"/>
      <c r="F21" s="3"/>
    </row>
    <row r="22" spans="1:6" x14ac:dyDescent="0.25">
      <c r="A22" s="620"/>
      <c r="B22" s="59" t="s">
        <v>42</v>
      </c>
      <c r="C22" s="48"/>
      <c r="D22" s="49"/>
      <c r="E22" s="123"/>
      <c r="F22" s="124"/>
    </row>
    <row r="23" spans="1:6" x14ac:dyDescent="0.25">
      <c r="A23" s="620"/>
      <c r="B23" s="59" t="s">
        <v>43</v>
      </c>
      <c r="C23" s="48"/>
      <c r="D23" s="49"/>
      <c r="E23" s="123"/>
      <c r="F23" s="124"/>
    </row>
    <row r="24" spans="1:6" x14ac:dyDescent="0.25">
      <c r="A24" s="620"/>
      <c r="B24" s="59" t="s">
        <v>44</v>
      </c>
      <c r="C24" s="48" t="s">
        <v>108</v>
      </c>
      <c r="D24" s="49">
        <v>2</v>
      </c>
      <c r="E24" s="69"/>
      <c r="F24" s="3"/>
    </row>
    <row r="25" spans="1:6" ht="39.6" x14ac:dyDescent="0.25">
      <c r="A25" s="341" t="s">
        <v>204</v>
      </c>
      <c r="B25" s="82" t="s">
        <v>248</v>
      </c>
      <c r="C25" s="48"/>
      <c r="D25" s="49"/>
      <c r="E25" s="136"/>
      <c r="F25" s="510">
        <f t="shared" ref="F25:F29" si="0">D25*E25</f>
        <v>0</v>
      </c>
    </row>
    <row r="26" spans="1:6" x14ac:dyDescent="0.25">
      <c r="A26" s="620"/>
      <c r="B26" s="59"/>
      <c r="C26" s="48"/>
      <c r="D26" s="49"/>
      <c r="E26" s="136"/>
      <c r="F26" s="510">
        <f t="shared" si="0"/>
        <v>0</v>
      </c>
    </row>
    <row r="27" spans="1:6" x14ac:dyDescent="0.25">
      <c r="A27" s="620"/>
      <c r="B27" s="59" t="s">
        <v>45</v>
      </c>
      <c r="C27" s="48" t="s">
        <v>108</v>
      </c>
      <c r="D27" s="463" t="s">
        <v>177</v>
      </c>
      <c r="E27" s="128">
        <v>-5000</v>
      </c>
      <c r="F27" s="125" t="s">
        <v>177</v>
      </c>
    </row>
    <row r="28" spans="1:6" x14ac:dyDescent="0.25">
      <c r="A28" s="620"/>
      <c r="B28" s="59" t="s">
        <v>46</v>
      </c>
      <c r="C28" s="48" t="s">
        <v>47</v>
      </c>
      <c r="D28" s="463" t="s">
        <v>177</v>
      </c>
      <c r="E28" s="128">
        <v>-500</v>
      </c>
      <c r="F28" s="125" t="s">
        <v>177</v>
      </c>
    </row>
    <row r="29" spans="1:6" x14ac:dyDescent="0.25">
      <c r="A29" s="622"/>
      <c r="B29" s="47"/>
      <c r="C29" s="48"/>
      <c r="D29" s="49"/>
      <c r="E29" s="123"/>
      <c r="F29" s="510">
        <f t="shared" si="0"/>
        <v>0</v>
      </c>
    </row>
    <row r="30" spans="1:6" ht="26.4" x14ac:dyDescent="0.25">
      <c r="A30" s="341" t="s">
        <v>205</v>
      </c>
      <c r="B30" s="82" t="s">
        <v>316</v>
      </c>
      <c r="C30" s="48"/>
      <c r="D30" s="49"/>
      <c r="E30" s="136"/>
      <c r="F30" s="137"/>
    </row>
    <row r="31" spans="1:6" x14ac:dyDescent="0.25">
      <c r="A31" s="623"/>
      <c r="B31" s="51"/>
      <c r="C31" s="48"/>
      <c r="D31" s="49"/>
      <c r="E31" s="136"/>
      <c r="F31" s="137"/>
    </row>
    <row r="32" spans="1:6" x14ac:dyDescent="0.25">
      <c r="A32" s="620"/>
      <c r="B32" s="59" t="s">
        <v>206</v>
      </c>
      <c r="C32" s="48" t="s">
        <v>108</v>
      </c>
      <c r="D32" s="49">
        <v>10</v>
      </c>
      <c r="E32" s="69"/>
      <c r="F32" s="3"/>
    </row>
    <row r="33" spans="1:6" x14ac:dyDescent="0.25">
      <c r="A33" s="620"/>
      <c r="B33" s="59"/>
      <c r="C33" s="48"/>
      <c r="D33" s="49"/>
      <c r="E33" s="136"/>
      <c r="F33" s="124"/>
    </row>
    <row r="34" spans="1:6" ht="26.4" x14ac:dyDescent="0.25">
      <c r="A34" s="624" t="s">
        <v>256</v>
      </c>
      <c r="B34" s="150" t="s">
        <v>245</v>
      </c>
      <c r="C34" s="134"/>
      <c r="D34" s="135"/>
      <c r="E34" s="123"/>
      <c r="F34" s="124"/>
    </row>
    <row r="35" spans="1:6" x14ac:dyDescent="0.25">
      <c r="A35" s="625"/>
      <c r="B35" s="129"/>
      <c r="C35" s="134"/>
      <c r="D35" s="135"/>
      <c r="E35" s="123"/>
      <c r="F35" s="124"/>
    </row>
    <row r="36" spans="1:6" ht="26.4" x14ac:dyDescent="0.25">
      <c r="A36" s="625"/>
      <c r="B36" s="129" t="s">
        <v>247</v>
      </c>
      <c r="C36" s="54" t="s">
        <v>101</v>
      </c>
      <c r="D36" s="49">
        <v>1</v>
      </c>
      <c r="E36" s="128">
        <v>20000</v>
      </c>
      <c r="F36" s="127">
        <f>E36*D36</f>
        <v>20000</v>
      </c>
    </row>
    <row r="37" spans="1:6" ht="26.4" x14ac:dyDescent="0.25">
      <c r="A37" s="133"/>
      <c r="B37" s="129" t="s">
        <v>246</v>
      </c>
      <c r="C37" s="48" t="s">
        <v>99</v>
      </c>
      <c r="D37" s="76">
        <f>F36</f>
        <v>20000</v>
      </c>
      <c r="E37" s="514" t="s">
        <v>99</v>
      </c>
      <c r="F37" s="286"/>
    </row>
    <row r="38" spans="1:6" x14ac:dyDescent="0.25">
      <c r="A38" s="133"/>
      <c r="B38" s="129"/>
      <c r="C38" s="48"/>
      <c r="D38" s="76"/>
      <c r="E38" s="626"/>
      <c r="F38" s="524"/>
    </row>
    <row r="39" spans="1:6" x14ac:dyDescent="0.25">
      <c r="A39" s="624" t="s">
        <v>659</v>
      </c>
      <c r="B39" s="150" t="s">
        <v>660</v>
      </c>
      <c r="C39" s="134"/>
      <c r="D39" s="135"/>
      <c r="E39" s="123"/>
      <c r="F39" s="124"/>
    </row>
    <row r="40" spans="1:6" x14ac:dyDescent="0.25">
      <c r="A40" s="625"/>
      <c r="B40" s="129"/>
      <c r="C40" s="134"/>
      <c r="D40" s="135"/>
      <c r="E40" s="123"/>
      <c r="F40" s="124"/>
    </row>
    <row r="41" spans="1:6" x14ac:dyDescent="0.25">
      <c r="A41" s="625"/>
      <c r="B41" s="129" t="s">
        <v>661</v>
      </c>
      <c r="C41" s="48" t="s">
        <v>233</v>
      </c>
      <c r="D41" s="49">
        <v>9</v>
      </c>
      <c r="E41" s="69"/>
      <c r="F41" s="3"/>
    </row>
    <row r="42" spans="1:6" x14ac:dyDescent="0.25">
      <c r="A42" s="133"/>
      <c r="B42" s="129"/>
      <c r="C42" s="48"/>
      <c r="D42" s="49"/>
      <c r="E42" s="136"/>
      <c r="F42" s="510">
        <f t="shared" ref="F42" si="1">D42*E42</f>
        <v>0</v>
      </c>
    </row>
    <row r="43" spans="1:6" ht="13.8" thickBot="1" x14ac:dyDescent="0.3">
      <c r="A43" s="130"/>
      <c r="B43" s="131"/>
      <c r="C43" s="107"/>
      <c r="D43" s="132"/>
      <c r="E43" s="140"/>
      <c r="F43" s="142"/>
    </row>
    <row r="44" spans="1:6" ht="13.8" thickBot="1" x14ac:dyDescent="0.3">
      <c r="A44" s="638" t="s">
        <v>62</v>
      </c>
      <c r="B44" s="639"/>
      <c r="C44" s="639"/>
      <c r="D44" s="639"/>
      <c r="E44" s="640"/>
      <c r="F44" s="75"/>
    </row>
  </sheetData>
  <mergeCells count="2">
    <mergeCell ref="E1:F1"/>
    <mergeCell ref="A44:E44"/>
  </mergeCells>
  <phoneticPr fontId="6" type="noConversion"/>
  <conditionalFormatting sqref="F25:F26">
    <cfRule type="cellIs" dxfId="3" priority="10" stopIfTrue="1" operator="equal">
      <formula>0</formula>
    </cfRule>
  </conditionalFormatting>
  <conditionalFormatting sqref="F30:F31">
    <cfRule type="cellIs" dxfId="2" priority="6" stopIfTrue="1" operator="equal">
      <formula>0</formula>
    </cfRule>
  </conditionalFormatting>
  <conditionalFormatting sqref="F29">
    <cfRule type="cellIs" dxfId="1" priority="2" stopIfTrue="1" operator="equal">
      <formula>0</formula>
    </cfRule>
  </conditionalFormatting>
  <conditionalFormatting sqref="F42">
    <cfRule type="cellIs" dxfId="0" priority="1" stopIfTrue="1" operator="equal">
      <formula>0</formula>
    </cfRule>
  </conditionalFormatting>
  <pageMargins left="0.59055118110236227" right="0.31496062992125984" top="0.78740157480314965" bottom="0.78740157480314965" header="0.31496062992125984" footer="0.31496062992125984"/>
  <pageSetup paperSize="9" scale="96" firstPageNumber="4" orientation="portrait" r:id="rId1"/>
  <headerFooter alignWithMargins="0">
    <oddHeader>&amp;LCONSTRUCTION OF INTERNAL ROADS IN MONONONO (WARD 8)
&amp;R&amp;10MOSES KOTANE LOCAL MUNICIPALITY
BID NO: 002/MKLM/2021/2022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0"/>
  <sheetViews>
    <sheetView view="pageLayout" zoomScaleNormal="100" zoomScaleSheetLayoutView="100" workbookViewId="0">
      <selection activeCell="A2" sqref="A2:A27"/>
    </sheetView>
  </sheetViews>
  <sheetFormatPr defaultColWidth="9.109375" defaultRowHeight="13.2" x14ac:dyDescent="0.25"/>
  <cols>
    <col min="1" max="1" width="8" style="34" customWidth="1"/>
    <col min="2" max="2" width="39.6640625" style="5" customWidth="1"/>
    <col min="3" max="3" width="10" style="34" customWidth="1"/>
    <col min="4" max="4" width="9.88671875" style="5" customWidth="1"/>
    <col min="5" max="5" width="10.88671875" style="5" customWidth="1"/>
    <col min="6" max="6" width="15" style="5" customWidth="1"/>
    <col min="7" max="16384" width="9.109375" style="5"/>
  </cols>
  <sheetData>
    <row r="1" spans="1:6" ht="21" customHeight="1" x14ac:dyDescent="0.25">
      <c r="A1" s="113" t="s">
        <v>49</v>
      </c>
      <c r="B1" s="114"/>
      <c r="C1" s="115"/>
      <c r="D1" s="115"/>
      <c r="E1" s="641" t="s">
        <v>103</v>
      </c>
      <c r="F1" s="642"/>
    </row>
    <row r="2" spans="1:6" ht="32.1" customHeight="1" thickBot="1" x14ac:dyDescent="0.3">
      <c r="A2" s="116" t="s">
        <v>51</v>
      </c>
      <c r="B2" s="117" t="s">
        <v>52</v>
      </c>
      <c r="C2" s="117" t="s">
        <v>53</v>
      </c>
      <c r="D2" s="144" t="s">
        <v>54</v>
      </c>
      <c r="E2" s="119" t="s">
        <v>55</v>
      </c>
      <c r="F2" s="120" t="s">
        <v>56</v>
      </c>
    </row>
    <row r="3" spans="1:6" x14ac:dyDescent="0.25">
      <c r="A3" s="145">
        <v>1700</v>
      </c>
      <c r="B3" s="121" t="s">
        <v>104</v>
      </c>
      <c r="C3" s="2"/>
      <c r="D3" s="122"/>
      <c r="E3" s="123"/>
      <c r="F3" s="465"/>
    </row>
    <row r="4" spans="1:6" x14ac:dyDescent="0.25">
      <c r="A4" s="145"/>
      <c r="B4" s="121"/>
      <c r="C4" s="2"/>
      <c r="D4" s="122"/>
      <c r="E4" s="123"/>
      <c r="F4" s="465"/>
    </row>
    <row r="5" spans="1:6" x14ac:dyDescent="0.25">
      <c r="A5" s="149" t="s">
        <v>105</v>
      </c>
      <c r="B5" s="121" t="s">
        <v>106</v>
      </c>
      <c r="C5" s="2"/>
      <c r="D5" s="122"/>
      <c r="E5" s="123"/>
      <c r="F5" s="465"/>
    </row>
    <row r="6" spans="1:6" x14ac:dyDescent="0.25">
      <c r="A6" s="146"/>
      <c r="B6" s="466"/>
      <c r="C6" s="2"/>
      <c r="D6" s="122"/>
      <c r="E6" s="123"/>
      <c r="F6" s="465"/>
    </row>
    <row r="7" spans="1:6" x14ac:dyDescent="0.25">
      <c r="A7" s="146" t="s">
        <v>267</v>
      </c>
      <c r="B7" s="466" t="s">
        <v>635</v>
      </c>
      <c r="C7" s="2" t="s">
        <v>107</v>
      </c>
      <c r="D7" s="582">
        <f>Worksheet!J25</f>
        <v>2.4285312499999998</v>
      </c>
      <c r="E7" s="69"/>
      <c r="F7" s="3"/>
    </row>
    <row r="8" spans="1:6" x14ac:dyDescent="0.25">
      <c r="A8" s="146"/>
      <c r="B8" s="466"/>
      <c r="C8" s="2"/>
      <c r="D8" s="122"/>
      <c r="E8" s="123"/>
      <c r="F8" s="465"/>
    </row>
    <row r="9" spans="1:6" ht="26.4" x14ac:dyDescent="0.25">
      <c r="A9" s="151" t="s">
        <v>268</v>
      </c>
      <c r="B9" s="82" t="s">
        <v>207</v>
      </c>
      <c r="C9" s="48" t="s">
        <v>93</v>
      </c>
      <c r="D9" s="381">
        <v>30</v>
      </c>
      <c r="E9" s="69"/>
      <c r="F9" s="3"/>
    </row>
    <row r="10" spans="1:6" x14ac:dyDescent="0.25">
      <c r="A10" s="148"/>
      <c r="B10" s="466"/>
      <c r="C10" s="2"/>
      <c r="D10" s="122"/>
      <c r="E10" s="123"/>
      <c r="F10" s="465"/>
    </row>
    <row r="11" spans="1:6" x14ac:dyDescent="0.25">
      <c r="A11" s="148"/>
      <c r="B11" s="466"/>
      <c r="C11" s="2"/>
      <c r="D11" s="122"/>
      <c r="E11" s="123"/>
      <c r="F11" s="465"/>
    </row>
    <row r="12" spans="1:6" x14ac:dyDescent="0.25">
      <c r="A12" s="148"/>
      <c r="B12" s="466"/>
      <c r="C12" s="2"/>
      <c r="D12" s="122"/>
      <c r="E12" s="123"/>
      <c r="F12" s="465"/>
    </row>
    <row r="13" spans="1:6" x14ac:dyDescent="0.25">
      <c r="A13" s="148"/>
      <c r="B13" s="466"/>
      <c r="C13" s="2"/>
      <c r="D13" s="122"/>
      <c r="E13" s="123"/>
      <c r="F13" s="465"/>
    </row>
    <row r="14" spans="1:6" x14ac:dyDescent="0.25">
      <c r="A14" s="148"/>
      <c r="B14" s="466"/>
      <c r="C14" s="2"/>
      <c r="D14" s="122"/>
      <c r="E14" s="123"/>
      <c r="F14" s="465"/>
    </row>
    <row r="15" spans="1:6" x14ac:dyDescent="0.25">
      <c r="A15" s="146"/>
      <c r="B15" s="466"/>
      <c r="C15" s="2"/>
      <c r="D15" s="122"/>
      <c r="E15" s="123"/>
      <c r="F15" s="465"/>
    </row>
    <row r="16" spans="1:6" x14ac:dyDescent="0.25">
      <c r="A16" s="148"/>
      <c r="B16" s="466"/>
      <c r="C16" s="2"/>
      <c r="D16" s="122"/>
      <c r="E16" s="123"/>
      <c r="F16" s="465"/>
    </row>
    <row r="17" spans="1:6" x14ac:dyDescent="0.25">
      <c r="A17" s="148"/>
      <c r="B17" s="466"/>
      <c r="C17" s="2"/>
      <c r="D17" s="122"/>
      <c r="E17" s="123"/>
      <c r="F17" s="465"/>
    </row>
    <row r="18" spans="1:6" x14ac:dyDescent="0.25">
      <c r="A18" s="148"/>
      <c r="B18" s="466"/>
      <c r="C18" s="2"/>
      <c r="D18" s="122"/>
      <c r="E18" s="123"/>
      <c r="F18" s="465"/>
    </row>
    <row r="19" spans="1:6" x14ac:dyDescent="0.25">
      <c r="A19" s="148"/>
      <c r="B19" s="466"/>
      <c r="C19" s="2"/>
      <c r="D19" s="122"/>
      <c r="E19" s="123"/>
      <c r="F19" s="465"/>
    </row>
    <row r="20" spans="1:6" x14ac:dyDescent="0.25">
      <c r="A20" s="148"/>
      <c r="B20" s="466"/>
      <c r="C20" s="2"/>
      <c r="D20" s="122"/>
      <c r="E20" s="123"/>
      <c r="F20" s="465"/>
    </row>
    <row r="21" spans="1:6" x14ac:dyDescent="0.25">
      <c r="A21" s="148"/>
      <c r="B21" s="466"/>
      <c r="C21" s="2"/>
      <c r="D21" s="122"/>
      <c r="E21" s="123"/>
      <c r="F21" s="465"/>
    </row>
    <row r="22" spans="1:6" x14ac:dyDescent="0.25">
      <c r="A22" s="148"/>
      <c r="B22" s="466"/>
      <c r="C22" s="2"/>
      <c r="D22" s="122"/>
      <c r="E22" s="123"/>
      <c r="F22" s="465"/>
    </row>
    <row r="23" spans="1:6" x14ac:dyDescent="0.25">
      <c r="A23" s="148"/>
      <c r="B23" s="466"/>
      <c r="C23" s="2"/>
      <c r="D23" s="122"/>
      <c r="E23" s="123"/>
      <c r="F23" s="465"/>
    </row>
    <row r="24" spans="1:6" x14ac:dyDescent="0.25">
      <c r="A24" s="148"/>
      <c r="B24" s="466"/>
      <c r="C24" s="2"/>
      <c r="D24" s="122"/>
      <c r="E24" s="123"/>
      <c r="F24" s="465"/>
    </row>
    <row r="25" spans="1:6" x14ac:dyDescent="0.25">
      <c r="A25" s="148"/>
      <c r="B25" s="466"/>
      <c r="C25" s="2"/>
      <c r="D25" s="122"/>
      <c r="E25" s="123"/>
      <c r="F25" s="465"/>
    </row>
    <row r="26" spans="1:6" x14ac:dyDescent="0.25">
      <c r="A26" s="148"/>
      <c r="B26" s="466"/>
      <c r="C26" s="2"/>
      <c r="D26" s="122"/>
      <c r="E26" s="123"/>
      <c r="F26" s="465"/>
    </row>
    <row r="27" spans="1:6" x14ac:dyDescent="0.25">
      <c r="A27" s="148"/>
      <c r="B27" s="466"/>
      <c r="C27" s="2"/>
      <c r="D27" s="122"/>
      <c r="E27" s="123"/>
      <c r="F27" s="465"/>
    </row>
    <row r="28" spans="1:6" x14ac:dyDescent="0.25">
      <c r="A28" s="148"/>
      <c r="B28" s="466"/>
      <c r="C28" s="2"/>
      <c r="D28" s="122"/>
      <c r="E28" s="123"/>
      <c r="F28" s="465"/>
    </row>
    <row r="29" spans="1:6" x14ac:dyDescent="0.25">
      <c r="A29" s="148"/>
      <c r="B29" s="466"/>
      <c r="C29" s="2"/>
      <c r="D29" s="122"/>
      <c r="E29" s="123"/>
      <c r="F29" s="465"/>
    </row>
    <row r="30" spans="1:6" x14ac:dyDescent="0.25">
      <c r="A30" s="148"/>
      <c r="B30" s="466"/>
      <c r="C30" s="2"/>
      <c r="D30" s="122"/>
      <c r="E30" s="123"/>
      <c r="F30" s="465"/>
    </row>
    <row r="31" spans="1:6" x14ac:dyDescent="0.25">
      <c r="A31" s="148"/>
      <c r="B31" s="466"/>
      <c r="C31" s="2"/>
      <c r="D31" s="122"/>
      <c r="E31" s="123"/>
      <c r="F31" s="465"/>
    </row>
    <row r="32" spans="1:6" x14ac:dyDescent="0.25">
      <c r="A32" s="148"/>
      <c r="B32" s="466"/>
      <c r="C32" s="2"/>
      <c r="D32" s="122"/>
      <c r="E32" s="123"/>
      <c r="F32" s="465"/>
    </row>
    <row r="33" spans="1:6" x14ac:dyDescent="0.25">
      <c r="A33" s="148"/>
      <c r="B33" s="466"/>
      <c r="C33" s="2"/>
      <c r="D33" s="122"/>
      <c r="E33" s="123"/>
      <c r="F33" s="465"/>
    </row>
    <row r="34" spans="1:6" x14ac:dyDescent="0.25">
      <c r="A34" s="148"/>
      <c r="B34" s="466"/>
      <c r="C34" s="2"/>
      <c r="D34" s="122"/>
      <c r="E34" s="123"/>
      <c r="F34" s="465"/>
    </row>
    <row r="35" spans="1:6" x14ac:dyDescent="0.25">
      <c r="A35" s="148"/>
      <c r="B35" s="466"/>
      <c r="C35" s="2"/>
      <c r="D35" s="122"/>
      <c r="E35" s="123"/>
      <c r="F35" s="465"/>
    </row>
    <row r="36" spans="1:6" x14ac:dyDescent="0.25">
      <c r="A36" s="148"/>
      <c r="B36" s="466"/>
      <c r="C36" s="2"/>
      <c r="D36" s="122"/>
      <c r="E36" s="123"/>
      <c r="F36" s="465"/>
    </row>
    <row r="37" spans="1:6" x14ac:dyDescent="0.25">
      <c r="A37" s="148"/>
      <c r="B37" s="466"/>
      <c r="C37" s="2"/>
      <c r="D37" s="122"/>
      <c r="E37" s="123"/>
      <c r="F37" s="465"/>
    </row>
    <row r="38" spans="1:6" x14ac:dyDescent="0.25">
      <c r="A38" s="148"/>
      <c r="B38" s="466"/>
      <c r="C38" s="2"/>
      <c r="D38" s="122"/>
      <c r="E38" s="123"/>
      <c r="F38" s="465"/>
    </row>
    <row r="39" spans="1:6" x14ac:dyDescent="0.25">
      <c r="A39" s="148"/>
      <c r="B39" s="466"/>
      <c r="C39" s="2"/>
      <c r="D39" s="122"/>
      <c r="E39" s="123"/>
      <c r="F39" s="465"/>
    </row>
    <row r="40" spans="1:6" x14ac:dyDescent="0.25">
      <c r="A40" s="148"/>
      <c r="B40" s="466"/>
      <c r="C40" s="2"/>
      <c r="D40" s="122"/>
      <c r="E40" s="123"/>
      <c r="F40" s="465"/>
    </row>
    <row r="41" spans="1:6" x14ac:dyDescent="0.25">
      <c r="A41" s="148"/>
      <c r="B41" s="466"/>
      <c r="C41" s="2"/>
      <c r="D41" s="122"/>
      <c r="E41" s="123"/>
      <c r="F41" s="465"/>
    </row>
    <row r="42" spans="1:6" x14ac:dyDescent="0.25">
      <c r="A42" s="148"/>
      <c r="B42" s="466"/>
      <c r="C42" s="2"/>
      <c r="D42" s="122"/>
      <c r="E42" s="123"/>
      <c r="F42" s="465"/>
    </row>
    <row r="43" spans="1:6" x14ac:dyDescent="0.25">
      <c r="A43" s="148"/>
      <c r="B43" s="466"/>
      <c r="C43" s="2"/>
      <c r="D43" s="122"/>
      <c r="E43" s="123"/>
      <c r="F43" s="465"/>
    </row>
    <row r="44" spans="1:6" x14ac:dyDescent="0.25">
      <c r="A44" s="148"/>
      <c r="B44" s="466"/>
      <c r="C44" s="2"/>
      <c r="D44" s="122"/>
      <c r="E44" s="123"/>
      <c r="F44" s="465"/>
    </row>
    <row r="45" spans="1:6" x14ac:dyDescent="0.25">
      <c r="A45" s="148"/>
      <c r="B45" s="466"/>
      <c r="C45" s="2"/>
      <c r="D45" s="122"/>
      <c r="E45" s="123"/>
      <c r="F45" s="465"/>
    </row>
    <row r="46" spans="1:6" x14ac:dyDescent="0.25">
      <c r="A46" s="148"/>
      <c r="B46" s="466"/>
      <c r="C46" s="2"/>
      <c r="D46" s="122"/>
      <c r="E46" s="123"/>
      <c r="F46" s="465"/>
    </row>
    <row r="47" spans="1:6" x14ac:dyDescent="0.25">
      <c r="A47" s="148"/>
      <c r="B47" s="466"/>
      <c r="C47" s="2"/>
      <c r="D47" s="122"/>
      <c r="E47" s="123"/>
      <c r="F47" s="465"/>
    </row>
    <row r="48" spans="1:6" x14ac:dyDescent="0.25">
      <c r="A48" s="146"/>
      <c r="B48" s="466"/>
      <c r="C48" s="2"/>
      <c r="D48" s="122"/>
      <c r="E48" s="123"/>
      <c r="F48" s="465"/>
    </row>
    <row r="49" spans="1:6" ht="13.8" thickBot="1" x14ac:dyDescent="0.3">
      <c r="A49" s="146"/>
      <c r="B49" s="466"/>
      <c r="C49" s="2"/>
      <c r="D49" s="122"/>
      <c r="E49" s="123"/>
      <c r="F49" s="465"/>
    </row>
    <row r="50" spans="1:6" ht="13.8" thickBot="1" x14ac:dyDescent="0.3">
      <c r="A50" s="638" t="s">
        <v>109</v>
      </c>
      <c r="B50" s="639"/>
      <c r="C50" s="639"/>
      <c r="D50" s="639"/>
      <c r="E50" s="639"/>
      <c r="F50" s="397"/>
    </row>
  </sheetData>
  <mergeCells count="2">
    <mergeCell ref="E1:F1"/>
    <mergeCell ref="A50:E50"/>
  </mergeCells>
  <phoneticPr fontId="6" type="noConversion"/>
  <pageMargins left="0.59055118110236227" right="0.31496062992125984" top="0.78740157480314965" bottom="0.78740157480314965" header="0.31496062992125984" footer="0.31496062992125984"/>
  <pageSetup paperSize="9" scale="96" firstPageNumber="7" orientation="portrait" r:id="rId1"/>
  <headerFooter alignWithMargins="0">
    <oddHeader>&amp;LCONSTRUCTION OF INTERNAL ROADS IN MONONONO (WARD 8)
&amp;R&amp;10MOSES KOTANE LOCAL MUNICIPALITY
BID NO: 002/MKLM/2021/2022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0"/>
  <sheetViews>
    <sheetView view="pageLayout" zoomScaleNormal="100" zoomScaleSheetLayoutView="100" workbookViewId="0">
      <selection activeCell="A2" sqref="A2:A27"/>
    </sheetView>
  </sheetViews>
  <sheetFormatPr defaultColWidth="9.109375" defaultRowHeight="13.2" x14ac:dyDescent="0.25"/>
  <cols>
    <col min="1" max="1" width="8" style="5" customWidth="1"/>
    <col min="2" max="2" width="39.6640625" style="5" customWidth="1"/>
    <col min="3" max="3" width="10" style="5" customWidth="1"/>
    <col min="4" max="4" width="9.88671875" style="5" customWidth="1"/>
    <col min="5" max="5" width="10.88671875" style="5" customWidth="1"/>
    <col min="6" max="6" width="15" style="5" customWidth="1"/>
    <col min="7" max="16384" width="9.109375" style="5"/>
  </cols>
  <sheetData>
    <row r="1" spans="1:6" ht="21" customHeight="1" x14ac:dyDescent="0.25">
      <c r="A1" s="113" t="s">
        <v>63</v>
      </c>
      <c r="B1" s="114"/>
      <c r="C1" s="115"/>
      <c r="D1" s="115"/>
      <c r="E1" s="641" t="s">
        <v>64</v>
      </c>
      <c r="F1" s="642"/>
    </row>
    <row r="2" spans="1:6" ht="32.1" customHeight="1" thickBot="1" x14ac:dyDescent="0.3">
      <c r="A2" s="116" t="s">
        <v>51</v>
      </c>
      <c r="B2" s="117" t="s">
        <v>52</v>
      </c>
      <c r="C2" s="117" t="s">
        <v>53</v>
      </c>
      <c r="D2" s="118" t="s">
        <v>54</v>
      </c>
      <c r="E2" s="119" t="s">
        <v>55</v>
      </c>
      <c r="F2" s="120" t="s">
        <v>56</v>
      </c>
    </row>
    <row r="3" spans="1:6" x14ac:dyDescent="0.25">
      <c r="A3" s="145">
        <v>1800</v>
      </c>
      <c r="B3" s="121" t="s">
        <v>65</v>
      </c>
      <c r="C3" s="2"/>
      <c r="D3" s="122"/>
      <c r="E3" s="161"/>
      <c r="F3" s="162"/>
    </row>
    <row r="4" spans="1:6" x14ac:dyDescent="0.25">
      <c r="A4" s="145"/>
      <c r="B4" s="121"/>
      <c r="C4" s="2"/>
      <c r="D4" s="122"/>
      <c r="E4" s="160"/>
      <c r="F4" s="465"/>
    </row>
    <row r="5" spans="1:6" x14ac:dyDescent="0.25">
      <c r="A5" s="149" t="s">
        <v>66</v>
      </c>
      <c r="B5" s="121" t="s">
        <v>67</v>
      </c>
      <c r="C5" s="2"/>
      <c r="D5" s="122"/>
      <c r="E5" s="160"/>
      <c r="F5" s="465"/>
    </row>
    <row r="6" spans="1:6" x14ac:dyDescent="0.25">
      <c r="A6" s="149"/>
      <c r="B6" s="121"/>
      <c r="C6" s="2"/>
      <c r="D6" s="122"/>
      <c r="E6" s="160"/>
      <c r="F6" s="465"/>
    </row>
    <row r="7" spans="1:6" x14ac:dyDescent="0.25">
      <c r="A7" s="146" t="s">
        <v>267</v>
      </c>
      <c r="B7" s="466" t="s">
        <v>68</v>
      </c>
      <c r="C7" s="2" t="s">
        <v>69</v>
      </c>
      <c r="D7" s="122">
        <v>50</v>
      </c>
      <c r="E7" s="69"/>
      <c r="F7" s="3"/>
    </row>
    <row r="8" spans="1:6" x14ac:dyDescent="0.25">
      <c r="A8" s="146"/>
      <c r="B8" s="466"/>
      <c r="C8" s="2"/>
      <c r="D8" s="122"/>
      <c r="E8" s="160"/>
      <c r="F8" s="465"/>
    </row>
    <row r="9" spans="1:6" x14ac:dyDescent="0.25">
      <c r="A9" s="146" t="s">
        <v>267</v>
      </c>
      <c r="B9" s="466" t="s">
        <v>70</v>
      </c>
      <c r="C9" s="2" t="s">
        <v>69</v>
      </c>
      <c r="D9" s="122">
        <v>50</v>
      </c>
      <c r="E9" s="69"/>
      <c r="F9" s="3"/>
    </row>
    <row r="10" spans="1:6" x14ac:dyDescent="0.25">
      <c r="A10" s="146"/>
      <c r="B10" s="466"/>
      <c r="C10" s="2"/>
      <c r="D10" s="122"/>
      <c r="E10" s="157"/>
      <c r="F10" s="158"/>
    </row>
    <row r="11" spans="1:6" x14ac:dyDescent="0.25">
      <c r="A11" s="146" t="s">
        <v>267</v>
      </c>
      <c r="B11" s="466" t="s">
        <v>71</v>
      </c>
      <c r="C11" s="2" t="s">
        <v>69</v>
      </c>
      <c r="D11" s="122">
        <v>50</v>
      </c>
      <c r="E11" s="69"/>
      <c r="F11" s="3"/>
    </row>
    <row r="12" spans="1:6" x14ac:dyDescent="0.25">
      <c r="A12" s="146"/>
      <c r="B12" s="466"/>
      <c r="C12" s="2"/>
      <c r="D12" s="122"/>
      <c r="E12" s="157"/>
      <c r="F12" s="158"/>
    </row>
    <row r="13" spans="1:6" x14ac:dyDescent="0.25">
      <c r="A13" s="149" t="s">
        <v>72</v>
      </c>
      <c r="B13" s="121" t="s">
        <v>178</v>
      </c>
      <c r="C13" s="2" t="s">
        <v>69</v>
      </c>
      <c r="D13" s="122">
        <v>50</v>
      </c>
      <c r="E13" s="69"/>
      <c r="F13" s="3"/>
    </row>
    <row r="14" spans="1:6" x14ac:dyDescent="0.25">
      <c r="A14" s="146"/>
      <c r="B14" s="466"/>
      <c r="C14" s="2"/>
      <c r="D14" s="122"/>
      <c r="E14" s="157"/>
      <c r="F14" s="158"/>
    </row>
    <row r="15" spans="1:6" x14ac:dyDescent="0.25">
      <c r="A15" s="149" t="s">
        <v>73</v>
      </c>
      <c r="B15" s="121" t="s">
        <v>74</v>
      </c>
      <c r="C15" s="2"/>
      <c r="D15" s="163"/>
      <c r="E15" s="123"/>
      <c r="F15" s="164"/>
    </row>
    <row r="16" spans="1:6" x14ac:dyDescent="0.25">
      <c r="A16" s="149"/>
      <c r="B16" s="121"/>
      <c r="C16" s="2"/>
      <c r="D16" s="122"/>
      <c r="E16" s="123"/>
      <c r="F16" s="164"/>
    </row>
    <row r="17" spans="1:6" x14ac:dyDescent="0.25">
      <c r="A17" s="146"/>
      <c r="B17" s="466" t="s">
        <v>75</v>
      </c>
      <c r="C17" s="2" t="s">
        <v>69</v>
      </c>
      <c r="D17" s="122">
        <v>100</v>
      </c>
      <c r="E17" s="69"/>
      <c r="F17" s="3"/>
    </row>
    <row r="18" spans="1:6" x14ac:dyDescent="0.25">
      <c r="A18" s="146"/>
      <c r="B18" s="466"/>
      <c r="C18" s="2"/>
      <c r="D18" s="122"/>
      <c r="E18" s="160"/>
      <c r="F18" s="158"/>
    </row>
    <row r="19" spans="1:6" x14ac:dyDescent="0.25">
      <c r="A19" s="146"/>
      <c r="B19" s="466" t="s">
        <v>76</v>
      </c>
      <c r="C19" s="2" t="s">
        <v>69</v>
      </c>
      <c r="D19" s="122">
        <v>100</v>
      </c>
      <c r="E19" s="69"/>
      <c r="F19" s="3"/>
    </row>
    <row r="20" spans="1:6" x14ac:dyDescent="0.25">
      <c r="A20" s="146"/>
      <c r="B20" s="466"/>
      <c r="C20" s="2"/>
      <c r="D20" s="122"/>
      <c r="E20" s="157"/>
      <c r="F20" s="158"/>
    </row>
    <row r="21" spans="1:6" x14ac:dyDescent="0.25">
      <c r="A21" s="146"/>
      <c r="B21" s="466" t="s">
        <v>649</v>
      </c>
      <c r="C21" s="2" t="s">
        <v>69</v>
      </c>
      <c r="D21" s="122">
        <v>100</v>
      </c>
      <c r="E21" s="69"/>
      <c r="F21" s="3"/>
    </row>
    <row r="22" spans="1:6" x14ac:dyDescent="0.25">
      <c r="A22" s="146"/>
      <c r="B22" s="466"/>
      <c r="C22" s="2"/>
      <c r="D22" s="122"/>
      <c r="E22" s="160"/>
      <c r="F22" s="465"/>
    </row>
    <row r="23" spans="1:6" ht="26.4" x14ac:dyDescent="0.25">
      <c r="A23" s="146"/>
      <c r="B23" s="466" t="s">
        <v>650</v>
      </c>
      <c r="C23" s="2" t="s">
        <v>69</v>
      </c>
      <c r="D23" s="122">
        <v>100</v>
      </c>
      <c r="E23" s="69"/>
      <c r="F23" s="3"/>
    </row>
    <row r="24" spans="1:6" x14ac:dyDescent="0.25">
      <c r="A24" s="146"/>
      <c r="B24" s="466"/>
      <c r="C24" s="2"/>
      <c r="D24" s="122"/>
      <c r="E24" s="160"/>
      <c r="F24" s="465"/>
    </row>
    <row r="25" spans="1:6" x14ac:dyDescent="0.25">
      <c r="A25" s="149" t="s">
        <v>77</v>
      </c>
      <c r="B25" s="121" t="s">
        <v>242</v>
      </c>
      <c r="C25" s="2" t="s">
        <v>69</v>
      </c>
      <c r="D25" s="122">
        <v>50</v>
      </c>
      <c r="E25" s="69"/>
      <c r="F25" s="3"/>
    </row>
    <row r="26" spans="1:6" x14ac:dyDescent="0.25">
      <c r="A26" s="146"/>
      <c r="B26" s="466"/>
      <c r="C26" s="2"/>
      <c r="D26" s="122"/>
      <c r="E26" s="157"/>
      <c r="F26" s="158"/>
    </row>
    <row r="27" spans="1:6" x14ac:dyDescent="0.25">
      <c r="A27" s="149" t="s">
        <v>78</v>
      </c>
      <c r="B27" s="121" t="s">
        <v>79</v>
      </c>
      <c r="C27" s="2" t="s">
        <v>69</v>
      </c>
      <c r="D27" s="122">
        <v>50</v>
      </c>
      <c r="E27" s="69"/>
      <c r="F27" s="3"/>
    </row>
    <row r="28" spans="1:6" x14ac:dyDescent="0.25">
      <c r="A28" s="146"/>
      <c r="B28" s="466"/>
      <c r="C28" s="2"/>
      <c r="D28" s="122"/>
      <c r="E28" s="157"/>
      <c r="F28" s="158"/>
    </row>
    <row r="29" spans="1:6" x14ac:dyDescent="0.25">
      <c r="A29" s="149" t="s">
        <v>80</v>
      </c>
      <c r="B29" s="121" t="s">
        <v>81</v>
      </c>
      <c r="C29" s="2"/>
      <c r="D29" s="163"/>
      <c r="E29" s="123"/>
      <c r="F29" s="164"/>
    </row>
    <row r="30" spans="1:6" x14ac:dyDescent="0.25">
      <c r="A30" s="146"/>
      <c r="B30" s="466" t="s">
        <v>82</v>
      </c>
      <c r="C30" s="2" t="s">
        <v>69</v>
      </c>
      <c r="D30" s="122">
        <v>50</v>
      </c>
      <c r="E30" s="69"/>
      <c r="F30" s="3"/>
    </row>
    <row r="31" spans="1:6" x14ac:dyDescent="0.25">
      <c r="A31" s="146"/>
      <c r="B31" s="466" t="s">
        <v>83</v>
      </c>
      <c r="C31" s="2" t="s">
        <v>69</v>
      </c>
      <c r="D31" s="122">
        <v>50</v>
      </c>
      <c r="E31" s="69"/>
      <c r="F31" s="3"/>
    </row>
    <row r="32" spans="1:6" x14ac:dyDescent="0.25">
      <c r="A32" s="146"/>
      <c r="B32" s="466" t="s">
        <v>84</v>
      </c>
      <c r="C32" s="2" t="s">
        <v>69</v>
      </c>
      <c r="D32" s="122">
        <v>50</v>
      </c>
      <c r="E32" s="69"/>
      <c r="F32" s="3"/>
    </row>
    <row r="33" spans="1:6" x14ac:dyDescent="0.25">
      <c r="A33" s="146"/>
      <c r="B33" s="466"/>
      <c r="C33" s="2"/>
      <c r="D33" s="122"/>
      <c r="E33" s="157"/>
      <c r="F33" s="164"/>
    </row>
    <row r="34" spans="1:6" x14ac:dyDescent="0.25">
      <c r="A34" s="149" t="s">
        <v>85</v>
      </c>
      <c r="B34" s="121" t="s">
        <v>86</v>
      </c>
      <c r="C34" s="2" t="s">
        <v>69</v>
      </c>
      <c r="D34" s="122">
        <v>50</v>
      </c>
      <c r="E34" s="69"/>
      <c r="F34" s="3"/>
    </row>
    <row r="35" spans="1:6" x14ac:dyDescent="0.25">
      <c r="A35" s="146"/>
      <c r="B35" s="152"/>
      <c r="C35" s="153"/>
      <c r="D35" s="528"/>
      <c r="E35" s="123"/>
      <c r="F35" s="124"/>
    </row>
    <row r="36" spans="1:6" x14ac:dyDescent="0.25">
      <c r="A36" s="149" t="s">
        <v>651</v>
      </c>
      <c r="B36" s="121" t="s">
        <v>652</v>
      </c>
      <c r="C36" s="153"/>
      <c r="D36" s="528"/>
      <c r="E36" s="123"/>
      <c r="F36" s="124"/>
    </row>
    <row r="37" spans="1:6" x14ac:dyDescent="0.25">
      <c r="A37" s="90"/>
      <c r="B37" s="466"/>
      <c r="C37" s="2"/>
      <c r="D37" s="122"/>
      <c r="E37" s="123"/>
      <c r="F37" s="124"/>
    </row>
    <row r="38" spans="1:6" ht="26.4" x14ac:dyDescent="0.25">
      <c r="A38" s="90"/>
      <c r="B38" s="129" t="s">
        <v>654</v>
      </c>
      <c r="C38" s="54" t="s">
        <v>101</v>
      </c>
      <c r="D38" s="49">
        <v>1</v>
      </c>
      <c r="E38" s="128">
        <v>20000</v>
      </c>
      <c r="F38" s="127">
        <f>E38*D38</f>
        <v>20000</v>
      </c>
    </row>
    <row r="39" spans="1:6" x14ac:dyDescent="0.25">
      <c r="A39" s="90"/>
      <c r="B39" s="466"/>
      <c r="C39" s="2"/>
      <c r="D39" s="122"/>
      <c r="E39" s="123"/>
      <c r="F39" s="124"/>
    </row>
    <row r="40" spans="1:6" ht="26.4" x14ac:dyDescent="0.25">
      <c r="A40" s="90"/>
      <c r="B40" s="129" t="s">
        <v>653</v>
      </c>
      <c r="C40" s="48" t="s">
        <v>99</v>
      </c>
      <c r="D40" s="76">
        <v>20000</v>
      </c>
      <c r="E40" s="514" t="s">
        <v>99</v>
      </c>
      <c r="F40" s="286"/>
    </row>
    <row r="41" spans="1:6" x14ac:dyDescent="0.25">
      <c r="A41" s="90"/>
      <c r="B41" s="466"/>
      <c r="C41" s="2"/>
      <c r="D41" s="122"/>
      <c r="E41" s="123"/>
      <c r="F41" s="124"/>
    </row>
    <row r="42" spans="1:6" x14ac:dyDescent="0.25">
      <c r="A42" s="90"/>
      <c r="B42" s="466"/>
      <c r="C42" s="2"/>
      <c r="D42" s="122"/>
      <c r="E42" s="123"/>
      <c r="F42" s="124"/>
    </row>
    <row r="43" spans="1:6" x14ac:dyDescent="0.25">
      <c r="A43" s="90"/>
      <c r="B43" s="466"/>
      <c r="C43" s="2"/>
      <c r="D43" s="122"/>
      <c r="E43" s="123"/>
      <c r="F43" s="124"/>
    </row>
    <row r="44" spans="1:6" x14ac:dyDescent="0.25">
      <c r="A44" s="90"/>
      <c r="B44" s="466"/>
      <c r="C44" s="2"/>
      <c r="D44" s="122"/>
      <c r="E44" s="123"/>
      <c r="F44" s="124"/>
    </row>
    <row r="45" spans="1:6" x14ac:dyDescent="0.25">
      <c r="A45" s="90"/>
      <c r="B45" s="466"/>
      <c r="C45" s="2"/>
      <c r="D45" s="122"/>
      <c r="E45" s="123"/>
      <c r="F45" s="124"/>
    </row>
    <row r="46" spans="1:6" x14ac:dyDescent="0.25">
      <c r="A46" s="90"/>
      <c r="B46" s="466"/>
      <c r="C46" s="2"/>
      <c r="D46" s="122"/>
      <c r="E46" s="123"/>
      <c r="F46" s="124"/>
    </row>
    <row r="47" spans="1:6" x14ac:dyDescent="0.25">
      <c r="A47" s="90"/>
      <c r="B47" s="466"/>
      <c r="C47" s="2"/>
      <c r="D47" s="122"/>
      <c r="E47" s="123"/>
      <c r="F47" s="124"/>
    </row>
    <row r="48" spans="1:6" x14ac:dyDescent="0.25">
      <c r="A48" s="90"/>
      <c r="B48" s="466"/>
      <c r="C48" s="2"/>
      <c r="D48" s="122"/>
      <c r="E48" s="123"/>
      <c r="F48" s="124"/>
    </row>
    <row r="49" spans="1:6" ht="13.8" thickBot="1" x14ac:dyDescent="0.3">
      <c r="A49" s="155"/>
      <c r="B49" s="138"/>
      <c r="C49" s="107"/>
      <c r="D49" s="139"/>
      <c r="E49" s="140"/>
      <c r="F49" s="156"/>
    </row>
    <row r="50" spans="1:6" ht="13.8" thickBot="1" x14ac:dyDescent="0.3">
      <c r="A50" s="643" t="s">
        <v>87</v>
      </c>
      <c r="B50" s="644"/>
      <c r="C50" s="644"/>
      <c r="D50" s="644"/>
      <c r="E50" s="644"/>
      <c r="F50" s="397"/>
    </row>
  </sheetData>
  <mergeCells count="2">
    <mergeCell ref="E1:F1"/>
    <mergeCell ref="A50:E50"/>
  </mergeCells>
  <phoneticPr fontId="6" type="noConversion"/>
  <pageMargins left="0.59055118110236227" right="0.31496062992125984" top="0.78740157480314965" bottom="0.78740157480314965" header="0.31496062992125984" footer="0.31496062992125984"/>
  <pageSetup paperSize="9" scale="96" firstPageNumber="8" orientation="portrait" r:id="rId1"/>
  <headerFooter alignWithMargins="0">
    <oddHeader>&amp;LCONSTRUCTION OF INTERNAL ROADS IN MONONONO (WARD 8)
&amp;R&amp;10MOSES KOTANE LOCAL MUNICIPALITY
BID NO: 002/MKLM/2021/2022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EEBB6-07D3-4370-80C1-DE355D6142D2}">
  <dimension ref="A1:X44"/>
  <sheetViews>
    <sheetView view="pageLayout" zoomScaleNormal="100" zoomScaleSheetLayoutView="100" workbookViewId="0">
      <selection activeCell="A2" sqref="A2:A27"/>
    </sheetView>
  </sheetViews>
  <sheetFormatPr defaultColWidth="9.109375" defaultRowHeight="13.2" x14ac:dyDescent="0.25"/>
  <cols>
    <col min="1" max="1" width="9.6640625" style="5" customWidth="1"/>
    <col min="2" max="2" width="37.44140625" style="5" customWidth="1"/>
    <col min="3" max="3" width="6.33203125" style="5" bestFit="1" customWidth="1"/>
    <col min="4" max="4" width="9.88671875" style="442" customWidth="1"/>
    <col min="5" max="5" width="10.88671875" style="79" customWidth="1"/>
    <col min="6" max="6" width="15" style="79" customWidth="1"/>
    <col min="7" max="7" width="9.109375" style="5"/>
    <col min="8" max="8" width="9.109375" style="389"/>
    <col min="9" max="11" width="9.109375" style="420"/>
    <col min="12" max="19" width="9.109375" style="5"/>
    <col min="20" max="20" width="10.44140625" style="5" bestFit="1" customWidth="1"/>
    <col min="21" max="21" width="13.88671875" style="5" bestFit="1" customWidth="1"/>
    <col min="22" max="22" width="9.109375" style="5"/>
    <col min="23" max="23" width="11.44140625" style="5" bestFit="1" customWidth="1"/>
    <col min="24" max="16384" width="9.109375" style="5"/>
  </cols>
  <sheetData>
    <row r="1" spans="1:24" ht="21" customHeight="1" x14ac:dyDescent="0.25">
      <c r="A1" s="416" t="s">
        <v>49</v>
      </c>
      <c r="B1" s="417"/>
      <c r="C1" s="418"/>
      <c r="D1" s="419"/>
      <c r="E1" s="645" t="s">
        <v>257</v>
      </c>
      <c r="F1" s="646"/>
    </row>
    <row r="2" spans="1:24" ht="32.1" customHeight="1" thickBot="1" x14ac:dyDescent="0.3">
      <c r="A2" s="421" t="s">
        <v>117</v>
      </c>
      <c r="B2" s="529" t="s">
        <v>52</v>
      </c>
      <c r="C2" s="165" t="s">
        <v>53</v>
      </c>
      <c r="D2" s="530" t="s">
        <v>54</v>
      </c>
      <c r="E2" s="166" t="s">
        <v>55</v>
      </c>
      <c r="F2" s="167" t="s">
        <v>56</v>
      </c>
    </row>
    <row r="3" spans="1:24" ht="18.75" customHeight="1" x14ac:dyDescent="0.25">
      <c r="A3" s="422"/>
      <c r="B3" s="423" t="s">
        <v>258</v>
      </c>
      <c r="C3" s="424"/>
      <c r="D3" s="425"/>
      <c r="E3" s="426"/>
      <c r="F3" s="427"/>
    </row>
    <row r="4" spans="1:24" x14ac:dyDescent="0.25">
      <c r="A4" s="168"/>
      <c r="B4" s="531"/>
      <c r="C4" s="428"/>
      <c r="D4" s="532"/>
      <c r="E4" s="429"/>
      <c r="F4" s="430"/>
    </row>
    <row r="5" spans="1:24" x14ac:dyDescent="0.25">
      <c r="A5" s="305" t="s">
        <v>259</v>
      </c>
      <c r="B5" s="533" t="s">
        <v>260</v>
      </c>
      <c r="C5" s="134"/>
      <c r="D5" s="534"/>
      <c r="E5" s="303"/>
      <c r="F5" s="304"/>
    </row>
    <row r="6" spans="1:24" x14ac:dyDescent="0.25">
      <c r="A6" s="172"/>
      <c r="B6" s="535"/>
      <c r="C6" s="134"/>
      <c r="D6" s="534"/>
      <c r="E6" s="303"/>
      <c r="F6" s="304"/>
    </row>
    <row r="7" spans="1:24" ht="39.6" x14ac:dyDescent="0.25">
      <c r="A7" s="172"/>
      <c r="B7" s="535" t="s">
        <v>261</v>
      </c>
      <c r="C7" s="134"/>
      <c r="D7" s="536"/>
      <c r="E7" s="303"/>
      <c r="F7" s="304"/>
    </row>
    <row r="8" spans="1:24" x14ac:dyDescent="0.25">
      <c r="A8" s="172"/>
      <c r="B8" s="535"/>
      <c r="C8" s="134"/>
      <c r="D8" s="536"/>
      <c r="E8" s="303"/>
      <c r="F8" s="304"/>
    </row>
    <row r="9" spans="1:24" ht="15.6" x14ac:dyDescent="0.25">
      <c r="A9" s="146"/>
      <c r="B9" s="535" t="s">
        <v>262</v>
      </c>
      <c r="C9" s="134" t="s">
        <v>263</v>
      </c>
      <c r="D9" s="536">
        <v>320</v>
      </c>
      <c r="E9" s="69"/>
      <c r="F9" s="3"/>
      <c r="J9" s="169"/>
      <c r="M9" s="432"/>
      <c r="N9" s="432"/>
      <c r="O9" s="34"/>
    </row>
    <row r="10" spans="1:24" x14ac:dyDescent="0.25">
      <c r="A10" s="172"/>
      <c r="B10" s="535"/>
      <c r="C10" s="134"/>
      <c r="D10" s="536"/>
      <c r="E10" s="441"/>
      <c r="F10" s="444"/>
      <c r="J10" s="169"/>
      <c r="M10" s="432"/>
      <c r="N10" s="432"/>
      <c r="O10" s="34"/>
      <c r="U10" s="432"/>
      <c r="V10" s="432"/>
      <c r="W10" s="432"/>
      <c r="X10" s="432"/>
    </row>
    <row r="11" spans="1:24" x14ac:dyDescent="0.25">
      <c r="A11" s="145" t="s">
        <v>317</v>
      </c>
      <c r="B11" s="538" t="s">
        <v>318</v>
      </c>
      <c r="C11" s="134"/>
      <c r="D11" s="536"/>
      <c r="E11" s="303"/>
      <c r="F11" s="433"/>
      <c r="M11" s="34"/>
      <c r="N11" s="34"/>
      <c r="O11" s="34"/>
      <c r="U11" s="432"/>
      <c r="V11" s="432"/>
      <c r="W11" s="432"/>
      <c r="X11" s="432"/>
    </row>
    <row r="12" spans="1:24" x14ac:dyDescent="0.25">
      <c r="A12" s="172"/>
      <c r="B12" s="535"/>
      <c r="C12" s="134"/>
      <c r="D12" s="534"/>
      <c r="E12" s="303"/>
      <c r="F12" s="438"/>
      <c r="U12" s="432"/>
      <c r="V12" s="434"/>
      <c r="W12" s="434"/>
      <c r="X12" s="434"/>
    </row>
    <row r="13" spans="1:24" ht="79.2" x14ac:dyDescent="0.25">
      <c r="A13" s="305"/>
      <c r="B13" s="535" t="s">
        <v>523</v>
      </c>
      <c r="C13" s="134" t="s">
        <v>263</v>
      </c>
      <c r="D13" s="536">
        <v>1700</v>
      </c>
      <c r="E13" s="69"/>
      <c r="F13" s="3"/>
      <c r="O13" s="435"/>
    </row>
    <row r="14" spans="1:24" x14ac:dyDescent="0.25">
      <c r="A14" s="172"/>
      <c r="B14" s="535"/>
      <c r="C14" s="134"/>
      <c r="D14" s="534"/>
      <c r="E14" s="303"/>
      <c r="F14" s="433"/>
    </row>
    <row r="15" spans="1:24" s="420" customFormat="1" x14ac:dyDescent="0.25">
      <c r="A15" s="172"/>
      <c r="B15" s="535"/>
      <c r="C15" s="134"/>
      <c r="D15" s="536"/>
      <c r="E15" s="303"/>
      <c r="F15" s="433"/>
      <c r="G15" s="5"/>
      <c r="H15" s="389"/>
      <c r="L15" s="5"/>
      <c r="M15" s="5"/>
      <c r="N15" s="5"/>
      <c r="O15" s="5"/>
      <c r="P15" s="5"/>
      <c r="Q15" s="5"/>
      <c r="R15" s="5"/>
      <c r="S15" s="5"/>
      <c r="T15" s="5"/>
      <c r="U15" s="5"/>
      <c r="V15" s="5"/>
      <c r="W15" s="5"/>
      <c r="X15" s="5"/>
    </row>
    <row r="16" spans="1:24" s="420" customFormat="1" x14ac:dyDescent="0.25">
      <c r="A16" s="172"/>
      <c r="B16" s="535"/>
      <c r="C16" s="134"/>
      <c r="D16" s="536"/>
      <c r="E16" s="303"/>
      <c r="F16" s="433"/>
      <c r="G16" s="5"/>
      <c r="H16" s="389"/>
      <c r="L16" s="5"/>
      <c r="M16" s="5"/>
      <c r="N16" s="5"/>
      <c r="O16" s="5"/>
      <c r="P16" s="5"/>
      <c r="Q16" s="5"/>
      <c r="R16" s="5"/>
      <c r="S16" s="5"/>
      <c r="T16" s="5"/>
      <c r="U16" s="5"/>
      <c r="V16" s="5"/>
      <c r="W16" s="5"/>
      <c r="X16" s="5"/>
    </row>
    <row r="17" spans="1:24" s="420" customFormat="1" x14ac:dyDescent="0.25">
      <c r="A17" s="172"/>
      <c r="B17" s="535"/>
      <c r="C17" s="134"/>
      <c r="D17" s="536"/>
      <c r="E17" s="303"/>
      <c r="F17" s="433"/>
      <c r="G17" s="5"/>
      <c r="H17" s="389"/>
      <c r="L17" s="5"/>
      <c r="M17" s="5"/>
      <c r="N17" s="5"/>
      <c r="O17" s="5"/>
      <c r="P17" s="5"/>
      <c r="Q17" s="5"/>
      <c r="R17" s="5"/>
      <c r="S17" s="5"/>
      <c r="T17" s="5"/>
      <c r="U17" s="5"/>
      <c r="V17" s="5"/>
      <c r="W17" s="5"/>
      <c r="X17" s="5"/>
    </row>
    <row r="18" spans="1:24" s="420" customFormat="1" x14ac:dyDescent="0.25">
      <c r="A18" s="172"/>
      <c r="B18" s="535"/>
      <c r="C18" s="134"/>
      <c r="D18" s="536"/>
      <c r="E18" s="303"/>
      <c r="F18" s="433"/>
      <c r="G18" s="5"/>
      <c r="H18" s="389"/>
      <c r="L18" s="5"/>
      <c r="M18" s="5"/>
      <c r="N18" s="5"/>
      <c r="O18" s="5"/>
      <c r="P18" s="5"/>
      <c r="Q18" s="5"/>
      <c r="R18" s="5"/>
      <c r="S18" s="5"/>
      <c r="T18" s="5"/>
      <c r="U18" s="5"/>
      <c r="V18" s="5"/>
      <c r="W18" s="5"/>
      <c r="X18" s="5"/>
    </row>
    <row r="19" spans="1:24" s="420" customFormat="1" x14ac:dyDescent="0.25">
      <c r="A19" s="172"/>
      <c r="B19" s="535"/>
      <c r="C19" s="134"/>
      <c r="D19" s="536"/>
      <c r="E19" s="303"/>
      <c r="F19" s="433"/>
      <c r="G19" s="5"/>
      <c r="H19" s="389"/>
      <c r="L19" s="5"/>
      <c r="M19" s="5"/>
      <c r="N19" s="5"/>
      <c r="O19" s="5"/>
      <c r="P19" s="5"/>
      <c r="Q19" s="5"/>
      <c r="R19" s="5"/>
      <c r="S19" s="5"/>
      <c r="T19" s="5"/>
      <c r="U19" s="5"/>
      <c r="V19" s="5"/>
      <c r="W19" s="5"/>
      <c r="X19" s="5"/>
    </row>
    <row r="20" spans="1:24" s="420" customFormat="1" x14ac:dyDescent="0.25">
      <c r="A20" s="172"/>
      <c r="B20" s="535"/>
      <c r="C20" s="134"/>
      <c r="D20" s="536"/>
      <c r="E20" s="303"/>
      <c r="F20" s="433"/>
      <c r="G20" s="5"/>
      <c r="H20" s="389"/>
      <c r="L20" s="5"/>
      <c r="M20" s="5"/>
      <c r="N20" s="5"/>
      <c r="O20" s="5"/>
      <c r="P20" s="5"/>
      <c r="Q20" s="5"/>
      <c r="R20" s="5"/>
      <c r="S20" s="5"/>
      <c r="T20" s="5"/>
      <c r="U20" s="5"/>
      <c r="V20" s="5"/>
      <c r="W20" s="5"/>
      <c r="X20" s="5"/>
    </row>
    <row r="21" spans="1:24" s="420" customFormat="1" x14ac:dyDescent="0.25">
      <c r="A21" s="172"/>
      <c r="B21" s="535"/>
      <c r="C21" s="134"/>
      <c r="D21" s="536"/>
      <c r="E21" s="303"/>
      <c r="F21" s="433"/>
      <c r="G21" s="5"/>
      <c r="H21" s="389"/>
      <c r="L21" s="5"/>
      <c r="M21" s="5"/>
      <c r="N21" s="5"/>
      <c r="O21" s="5"/>
      <c r="P21" s="5"/>
      <c r="Q21" s="5"/>
      <c r="R21" s="5"/>
      <c r="S21" s="5"/>
      <c r="T21" s="5"/>
      <c r="U21" s="5"/>
      <c r="V21" s="5"/>
      <c r="W21" s="5"/>
      <c r="X21" s="5"/>
    </row>
    <row r="22" spans="1:24" s="420" customFormat="1" x14ac:dyDescent="0.25">
      <c r="A22" s="172"/>
      <c r="B22" s="535"/>
      <c r="C22" s="134"/>
      <c r="D22" s="536"/>
      <c r="E22" s="303"/>
      <c r="F22" s="438"/>
      <c r="G22" s="5"/>
      <c r="H22" s="389"/>
      <c r="J22" s="169"/>
      <c r="L22" s="5"/>
      <c r="M22" s="5"/>
      <c r="N22" s="5"/>
      <c r="O22" s="5"/>
      <c r="P22" s="5"/>
      <c r="Q22" s="5"/>
      <c r="R22" s="5"/>
      <c r="S22" s="5"/>
      <c r="T22" s="5"/>
      <c r="U22" s="5"/>
      <c r="V22" s="5"/>
      <c r="W22" s="5"/>
      <c r="X22" s="5"/>
    </row>
    <row r="23" spans="1:24" s="420" customFormat="1" x14ac:dyDescent="0.25">
      <c r="A23" s="172"/>
      <c r="B23" s="535"/>
      <c r="C23" s="134"/>
      <c r="D23" s="536"/>
      <c r="E23" s="303"/>
      <c r="F23" s="433"/>
      <c r="G23" s="5"/>
      <c r="H23" s="389"/>
      <c r="J23" s="431"/>
      <c r="L23" s="5"/>
      <c r="M23" s="5"/>
      <c r="N23" s="5"/>
      <c r="O23" s="5"/>
      <c r="P23" s="5"/>
      <c r="Q23" s="5"/>
      <c r="R23" s="5"/>
      <c r="S23" s="5"/>
      <c r="T23" s="5"/>
      <c r="U23" s="5"/>
      <c r="V23" s="5"/>
      <c r="W23" s="5"/>
      <c r="X23" s="5"/>
    </row>
    <row r="24" spans="1:24" s="420" customFormat="1" x14ac:dyDescent="0.25">
      <c r="A24" s="172"/>
      <c r="B24" s="535"/>
      <c r="C24" s="134"/>
      <c r="D24" s="536"/>
      <c r="E24" s="443"/>
      <c r="F24" s="438"/>
      <c r="G24" s="5"/>
      <c r="H24" s="389"/>
      <c r="J24" s="169"/>
      <c r="L24" s="5"/>
      <c r="M24" s="5"/>
      <c r="N24" s="5"/>
      <c r="O24" s="5"/>
      <c r="P24" s="5"/>
      <c r="Q24" s="5"/>
      <c r="R24" s="5"/>
      <c r="S24" s="5"/>
      <c r="T24" s="5"/>
      <c r="U24" s="5"/>
      <c r="V24" s="5"/>
      <c r="W24" s="5"/>
      <c r="X24" s="5"/>
    </row>
    <row r="25" spans="1:24" s="420" customFormat="1" x14ac:dyDescent="0.25">
      <c r="A25" s="172"/>
      <c r="B25" s="535"/>
      <c r="C25" s="134"/>
      <c r="D25" s="536"/>
      <c r="E25" s="303"/>
      <c r="F25" s="433"/>
      <c r="G25" s="5"/>
      <c r="H25" s="389"/>
      <c r="J25" s="431"/>
      <c r="L25" s="5"/>
      <c r="M25" s="5"/>
      <c r="N25" s="5"/>
      <c r="O25" s="5"/>
      <c r="P25" s="5"/>
      <c r="Q25" s="5"/>
      <c r="R25" s="5"/>
      <c r="S25" s="5"/>
      <c r="T25" s="5"/>
      <c r="U25" s="5"/>
      <c r="V25" s="5"/>
      <c r="W25" s="5"/>
      <c r="X25" s="5"/>
    </row>
    <row r="26" spans="1:24" s="420" customFormat="1" x14ac:dyDescent="0.25">
      <c r="A26" s="305"/>
      <c r="B26" s="533"/>
      <c r="C26" s="134"/>
      <c r="D26" s="536"/>
      <c r="E26" s="303"/>
      <c r="F26" s="433"/>
      <c r="G26" s="5"/>
      <c r="H26" s="389"/>
      <c r="J26" s="169"/>
      <c r="L26" s="5"/>
      <c r="M26" s="5"/>
      <c r="N26" s="5"/>
      <c r="O26" s="5"/>
      <c r="P26" s="5"/>
      <c r="Q26" s="5"/>
      <c r="R26" s="5"/>
      <c r="S26" s="5"/>
      <c r="T26" s="5"/>
      <c r="U26" s="5"/>
      <c r="V26" s="5"/>
      <c r="W26" s="5"/>
      <c r="X26" s="5"/>
    </row>
    <row r="27" spans="1:24" s="420" customFormat="1" x14ac:dyDescent="0.25">
      <c r="A27" s="305"/>
      <c r="B27" s="533"/>
      <c r="C27" s="134"/>
      <c r="D27" s="536"/>
      <c r="E27" s="303"/>
      <c r="F27" s="433"/>
      <c r="G27" s="5"/>
      <c r="H27" s="389"/>
      <c r="J27" s="169"/>
      <c r="L27" s="5"/>
      <c r="M27" s="5"/>
      <c r="N27" s="5"/>
      <c r="O27" s="5"/>
      <c r="P27" s="5"/>
      <c r="Q27" s="5"/>
      <c r="R27" s="5"/>
      <c r="S27" s="5"/>
      <c r="T27" s="5"/>
      <c r="U27" s="5"/>
      <c r="V27" s="5"/>
      <c r="W27" s="5"/>
      <c r="X27" s="5"/>
    </row>
    <row r="28" spans="1:24" s="420" customFormat="1" x14ac:dyDescent="0.25">
      <c r="A28" s="305"/>
      <c r="B28" s="533"/>
      <c r="C28" s="134"/>
      <c r="D28" s="536"/>
      <c r="E28" s="303"/>
      <c r="F28" s="433"/>
      <c r="G28" s="5"/>
      <c r="H28" s="389"/>
      <c r="J28" s="169"/>
      <c r="L28" s="5"/>
      <c r="M28" s="5"/>
      <c r="N28" s="5"/>
      <c r="O28" s="5"/>
      <c r="P28" s="5"/>
      <c r="Q28" s="5"/>
      <c r="R28" s="5"/>
      <c r="S28" s="5"/>
      <c r="T28" s="5"/>
      <c r="U28" s="5"/>
      <c r="V28" s="5"/>
      <c r="W28" s="5"/>
      <c r="X28" s="5"/>
    </row>
    <row r="29" spans="1:24" s="420" customFormat="1" x14ac:dyDescent="0.25">
      <c r="A29" s="305"/>
      <c r="B29" s="533"/>
      <c r="C29" s="134"/>
      <c r="D29" s="536"/>
      <c r="E29" s="303"/>
      <c r="F29" s="433"/>
      <c r="G29" s="5"/>
      <c r="H29" s="389"/>
      <c r="J29" s="169"/>
      <c r="L29" s="5"/>
      <c r="M29" s="5"/>
      <c r="N29" s="5"/>
      <c r="O29" s="5"/>
      <c r="P29" s="5"/>
      <c r="Q29" s="5"/>
      <c r="R29" s="5"/>
      <c r="S29" s="5"/>
      <c r="T29" s="5"/>
      <c r="U29" s="5"/>
      <c r="V29" s="5"/>
      <c r="W29" s="5"/>
      <c r="X29" s="5"/>
    </row>
    <row r="30" spans="1:24" s="420" customFormat="1" x14ac:dyDescent="0.25">
      <c r="A30" s="436"/>
      <c r="B30" s="537"/>
      <c r="C30" s="134"/>
      <c r="D30" s="536"/>
      <c r="E30" s="303"/>
      <c r="F30" s="433"/>
      <c r="G30" s="5"/>
      <c r="H30" s="389"/>
      <c r="J30" s="431"/>
      <c r="L30" s="5"/>
      <c r="M30" s="5"/>
      <c r="N30" s="5"/>
      <c r="O30" s="5"/>
      <c r="P30" s="5"/>
      <c r="Q30" s="5"/>
      <c r="R30" s="5"/>
      <c r="S30" s="5"/>
      <c r="T30" s="5"/>
      <c r="U30" s="5"/>
      <c r="V30" s="5"/>
      <c r="W30" s="5"/>
      <c r="X30" s="5"/>
    </row>
    <row r="31" spans="1:24" s="420" customFormat="1" x14ac:dyDescent="0.25">
      <c r="A31" s="436"/>
      <c r="B31" s="537"/>
      <c r="C31" s="134"/>
      <c r="D31" s="536"/>
      <c r="E31" s="303"/>
      <c r="F31" s="438"/>
      <c r="G31" s="5"/>
      <c r="H31" s="389"/>
      <c r="J31" s="431"/>
      <c r="L31" s="5"/>
      <c r="M31" s="5"/>
      <c r="N31" s="5"/>
      <c r="O31" s="5"/>
      <c r="P31" s="5"/>
      <c r="Q31" s="5"/>
      <c r="R31" s="5"/>
      <c r="S31" s="5"/>
      <c r="T31" s="5"/>
      <c r="U31" s="5"/>
      <c r="V31" s="5"/>
      <c r="W31" s="5"/>
      <c r="X31" s="5"/>
    </row>
    <row r="32" spans="1:24" s="420" customFormat="1" x14ac:dyDescent="0.25">
      <c r="A32" s="436"/>
      <c r="B32" s="537"/>
      <c r="C32" s="134"/>
      <c r="D32" s="536"/>
      <c r="E32" s="303"/>
      <c r="F32" s="439"/>
      <c r="G32" s="5"/>
      <c r="H32" s="389"/>
      <c r="J32" s="431"/>
      <c r="L32" s="5"/>
      <c r="M32" s="5"/>
      <c r="N32" s="5"/>
      <c r="O32" s="5"/>
      <c r="P32" s="5"/>
      <c r="Q32" s="5"/>
      <c r="R32" s="5"/>
      <c r="S32" s="5"/>
      <c r="T32" s="5"/>
      <c r="U32" s="5"/>
      <c r="V32" s="5"/>
      <c r="W32" s="5"/>
      <c r="X32" s="5"/>
    </row>
    <row r="33" spans="1:24" s="420" customFormat="1" x14ac:dyDescent="0.25">
      <c r="A33" s="436"/>
      <c r="B33" s="537"/>
      <c r="C33" s="134"/>
      <c r="D33" s="536"/>
      <c r="E33" s="303"/>
      <c r="F33" s="433"/>
      <c r="G33" s="5"/>
      <c r="H33" s="389"/>
      <c r="J33" s="169"/>
      <c r="L33" s="5"/>
      <c r="M33" s="5"/>
      <c r="N33" s="5"/>
      <c r="O33" s="5"/>
      <c r="P33" s="5"/>
      <c r="Q33" s="5"/>
      <c r="R33" s="5"/>
      <c r="S33" s="5"/>
      <c r="T33" s="5"/>
      <c r="U33" s="5"/>
      <c r="V33" s="5"/>
      <c r="W33" s="5"/>
      <c r="X33" s="5"/>
    </row>
    <row r="34" spans="1:24" s="420" customFormat="1" x14ac:dyDescent="0.25">
      <c r="A34" s="305"/>
      <c r="B34" s="533"/>
      <c r="C34" s="134"/>
      <c r="D34" s="536"/>
      <c r="E34" s="303"/>
      <c r="F34" s="438"/>
      <c r="G34" s="5"/>
      <c r="H34" s="389"/>
      <c r="L34" s="5"/>
      <c r="M34" s="5"/>
      <c r="N34" s="5"/>
      <c r="O34" s="5"/>
      <c r="P34" s="5"/>
      <c r="Q34" s="5"/>
      <c r="R34" s="5"/>
      <c r="S34" s="5"/>
      <c r="T34" s="5"/>
      <c r="U34" s="5"/>
      <c r="V34" s="5"/>
      <c r="W34" s="5"/>
      <c r="X34" s="5"/>
    </row>
    <row r="35" spans="1:24" s="420" customFormat="1" x14ac:dyDescent="0.25">
      <c r="A35" s="172"/>
      <c r="B35" s="535"/>
      <c r="C35" s="134"/>
      <c r="D35" s="536"/>
      <c r="E35" s="303"/>
      <c r="F35" s="433"/>
      <c r="G35" s="5"/>
      <c r="H35" s="389"/>
      <c r="L35" s="5"/>
      <c r="M35" s="5"/>
      <c r="N35" s="5"/>
      <c r="O35" s="5"/>
      <c r="P35" s="5"/>
      <c r="Q35" s="5"/>
      <c r="R35" s="5"/>
      <c r="S35" s="5"/>
      <c r="T35" s="5"/>
      <c r="U35" s="5"/>
      <c r="V35" s="5"/>
      <c r="W35" s="5"/>
      <c r="X35" s="5"/>
    </row>
    <row r="36" spans="1:24" s="420" customFormat="1" x14ac:dyDescent="0.25">
      <c r="A36" s="305"/>
      <c r="B36" s="533"/>
      <c r="C36" s="134"/>
      <c r="D36" s="534"/>
      <c r="E36" s="303"/>
      <c r="F36" s="433"/>
      <c r="G36" s="5"/>
      <c r="H36" s="389"/>
      <c r="L36" s="5"/>
      <c r="M36" s="5"/>
      <c r="N36" s="5"/>
      <c r="O36" s="5"/>
      <c r="P36" s="5"/>
      <c r="Q36" s="5"/>
      <c r="R36" s="5"/>
      <c r="S36" s="5"/>
      <c r="T36" s="5"/>
      <c r="U36" s="5"/>
      <c r="V36" s="5"/>
      <c r="W36" s="5"/>
      <c r="X36" s="5"/>
    </row>
    <row r="37" spans="1:24" s="420" customFormat="1" x14ac:dyDescent="0.25">
      <c r="A37" s="437"/>
      <c r="B37" s="537"/>
      <c r="C37" s="134"/>
      <c r="D37" s="534"/>
      <c r="E37" s="303"/>
      <c r="F37" s="438"/>
      <c r="G37" s="5"/>
      <c r="H37" s="389"/>
      <c r="L37" s="5"/>
      <c r="M37" s="5"/>
      <c r="N37" s="5"/>
      <c r="O37" s="5"/>
      <c r="P37" s="5"/>
      <c r="Q37" s="5"/>
      <c r="R37" s="5"/>
      <c r="S37" s="5"/>
      <c r="T37" s="5"/>
      <c r="U37" s="5"/>
      <c r="V37" s="5"/>
      <c r="W37" s="5"/>
      <c r="X37" s="5"/>
    </row>
    <row r="38" spans="1:24" s="420" customFormat="1" x14ac:dyDescent="0.25">
      <c r="A38" s="437"/>
      <c r="B38" s="537"/>
      <c r="C38" s="134"/>
      <c r="D38" s="536"/>
      <c r="E38" s="303"/>
      <c r="F38" s="439"/>
      <c r="G38" s="5"/>
      <c r="H38" s="389"/>
      <c r="J38" s="431"/>
      <c r="L38" s="5"/>
      <c r="M38" s="5"/>
      <c r="N38" s="5"/>
      <c r="O38" s="5"/>
      <c r="P38" s="5"/>
      <c r="Q38" s="5"/>
      <c r="R38" s="5"/>
      <c r="S38" s="5"/>
      <c r="T38" s="5"/>
      <c r="U38" s="5"/>
      <c r="V38" s="5"/>
      <c r="W38" s="5"/>
      <c r="X38" s="5"/>
    </row>
    <row r="39" spans="1:24" s="420" customFormat="1" x14ac:dyDescent="0.25">
      <c r="A39" s="437"/>
      <c r="B39" s="537"/>
      <c r="C39" s="134"/>
      <c r="D39" s="536"/>
      <c r="E39" s="303"/>
      <c r="F39" s="440"/>
      <c r="G39" s="5"/>
      <c r="H39" s="389"/>
      <c r="J39" s="431"/>
      <c r="L39" s="5"/>
      <c r="M39" s="5"/>
      <c r="N39" s="5"/>
      <c r="O39" s="5"/>
      <c r="P39" s="5"/>
      <c r="Q39" s="5"/>
      <c r="R39" s="5"/>
      <c r="S39" s="5"/>
      <c r="T39" s="5"/>
      <c r="U39" s="5"/>
      <c r="V39" s="5"/>
      <c r="W39" s="5"/>
      <c r="X39" s="5"/>
    </row>
    <row r="40" spans="1:24" s="420" customFormat="1" x14ac:dyDescent="0.25">
      <c r="A40" s="437"/>
      <c r="B40" s="537"/>
      <c r="C40" s="134"/>
      <c r="D40" s="536"/>
      <c r="E40" s="303"/>
      <c r="F40" s="440"/>
      <c r="G40" s="5"/>
      <c r="H40" s="389"/>
      <c r="J40" s="431"/>
      <c r="L40" s="5"/>
      <c r="M40" s="5"/>
      <c r="N40" s="5"/>
      <c r="O40" s="5"/>
      <c r="P40" s="5"/>
      <c r="Q40" s="5"/>
      <c r="R40" s="5"/>
      <c r="S40" s="5"/>
      <c r="T40" s="5"/>
      <c r="U40" s="5"/>
      <c r="V40" s="5"/>
      <c r="W40" s="5"/>
      <c r="X40" s="5"/>
    </row>
    <row r="41" spans="1:24" s="420" customFormat="1" ht="23.25" customHeight="1" x14ac:dyDescent="0.25">
      <c r="A41" s="437"/>
      <c r="B41" s="537"/>
      <c r="C41" s="134"/>
      <c r="D41" s="536"/>
      <c r="E41" s="303"/>
      <c r="F41" s="440"/>
      <c r="G41" s="5"/>
      <c r="H41" s="389"/>
      <c r="J41" s="431"/>
      <c r="L41" s="5"/>
      <c r="M41" s="5"/>
      <c r="N41" s="5"/>
      <c r="O41" s="5"/>
      <c r="P41" s="5"/>
      <c r="Q41" s="5"/>
      <c r="R41" s="5"/>
      <c r="S41" s="5"/>
      <c r="T41" s="5"/>
      <c r="U41" s="5"/>
      <c r="V41" s="5"/>
      <c r="W41" s="5"/>
      <c r="X41" s="5"/>
    </row>
    <row r="42" spans="1:24" s="420" customFormat="1" x14ac:dyDescent="0.25">
      <c r="A42" s="437"/>
      <c r="B42" s="537"/>
      <c r="C42" s="134"/>
      <c r="D42" s="534"/>
      <c r="E42" s="303"/>
      <c r="F42" s="433"/>
      <c r="G42" s="5"/>
      <c r="H42" s="389"/>
      <c r="L42" s="5"/>
      <c r="M42" s="5"/>
      <c r="N42" s="5"/>
      <c r="O42" s="5"/>
      <c r="P42" s="5"/>
      <c r="Q42" s="5"/>
      <c r="R42" s="5"/>
      <c r="S42" s="5"/>
      <c r="T42" s="5"/>
      <c r="U42" s="5"/>
      <c r="V42" s="5"/>
      <c r="W42" s="5"/>
      <c r="X42" s="5"/>
    </row>
    <row r="43" spans="1:24" s="420" customFormat="1" ht="13.8" thickBot="1" x14ac:dyDescent="0.3">
      <c r="A43" s="437"/>
      <c r="B43" s="537"/>
      <c r="C43" s="134"/>
      <c r="D43" s="534"/>
      <c r="E43" s="303"/>
      <c r="F43" s="304"/>
      <c r="G43" s="5"/>
      <c r="H43" s="389"/>
      <c r="L43" s="5"/>
      <c r="M43" s="5"/>
      <c r="N43" s="5"/>
      <c r="O43" s="5"/>
      <c r="P43" s="5"/>
      <c r="Q43" s="5"/>
      <c r="R43" s="5"/>
      <c r="S43" s="5"/>
      <c r="T43" s="5"/>
      <c r="U43" s="5"/>
      <c r="V43" s="5"/>
      <c r="W43" s="5"/>
      <c r="X43" s="5"/>
    </row>
    <row r="44" spans="1:24" s="420" customFormat="1" ht="13.5" customHeight="1" thickBot="1" x14ac:dyDescent="0.3">
      <c r="A44" s="647" t="s">
        <v>265</v>
      </c>
      <c r="B44" s="648"/>
      <c r="C44" s="648"/>
      <c r="D44" s="648"/>
      <c r="E44" s="649"/>
      <c r="F44" s="170"/>
      <c r="G44" s="5"/>
      <c r="H44" s="389"/>
      <c r="L44" s="5"/>
      <c r="M44" s="5"/>
      <c r="N44" s="5"/>
      <c r="O44" s="5"/>
      <c r="P44" s="5"/>
      <c r="Q44" s="5"/>
      <c r="R44" s="5"/>
      <c r="S44" s="5"/>
      <c r="T44" s="5"/>
      <c r="U44" s="5"/>
      <c r="V44" s="5"/>
      <c r="W44" s="5"/>
      <c r="X44" s="5"/>
    </row>
  </sheetData>
  <mergeCells count="2">
    <mergeCell ref="E1:F1"/>
    <mergeCell ref="A44:E44"/>
  </mergeCells>
  <pageMargins left="0.59055118110236227" right="0.31496062992125984" top="0.78740157480314965" bottom="0.78740157480314965" header="0.31496062992125984" footer="0.31496062992125984"/>
  <pageSetup paperSize="9" scale="96" firstPageNumber="9" orientation="portrait" r:id="rId1"/>
  <headerFooter alignWithMargins="0">
    <oddHeader>&amp;LCONSTRUCTION OF INTERNAL ROADS IN MONONONO (WARD 8)
&amp;R&amp;10MOSES KOTANE LOCAL MUNICIPALITY
BID NO: 002/MKLM/2021/2022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1"/>
  <sheetViews>
    <sheetView view="pageLayout" zoomScaleNormal="100" zoomScaleSheetLayoutView="100" workbookViewId="0">
      <selection activeCell="A2" sqref="A2:A27"/>
    </sheetView>
  </sheetViews>
  <sheetFormatPr defaultColWidth="9.109375" defaultRowHeight="13.2" x14ac:dyDescent="0.25"/>
  <cols>
    <col min="1" max="1" width="8" style="5" customWidth="1"/>
    <col min="2" max="2" width="39.6640625" style="5" customWidth="1"/>
    <col min="3" max="3" width="10" style="5" customWidth="1"/>
    <col min="4" max="4" width="9.88671875" style="205" customWidth="1"/>
    <col min="5" max="5" width="10.88671875" style="5" customWidth="1"/>
    <col min="6" max="6" width="15" style="5" customWidth="1"/>
    <col min="7" max="7" width="9.109375" style="5"/>
    <col min="8" max="8" width="9.109375" style="389"/>
    <col min="9" max="16384" width="9.109375" style="5"/>
  </cols>
  <sheetData>
    <row r="1" spans="1:7" ht="21" customHeight="1" x14ac:dyDescent="0.25">
      <c r="A1" s="60" t="s">
        <v>49</v>
      </c>
      <c r="B1" s="173"/>
      <c r="C1" s="174"/>
      <c r="D1" s="175"/>
      <c r="E1" s="653" t="s">
        <v>168</v>
      </c>
      <c r="F1" s="654"/>
    </row>
    <row r="2" spans="1:7" ht="32.1" customHeight="1" thickBot="1" x14ac:dyDescent="0.3">
      <c r="A2" s="176" t="s">
        <v>51</v>
      </c>
      <c r="B2" s="177" t="s">
        <v>52</v>
      </c>
      <c r="C2" s="178" t="s">
        <v>53</v>
      </c>
      <c r="D2" s="179" t="s">
        <v>54</v>
      </c>
      <c r="E2" s="180" t="s">
        <v>55</v>
      </c>
      <c r="F2" s="181" t="s">
        <v>56</v>
      </c>
    </row>
    <row r="3" spans="1:7" x14ac:dyDescent="0.25">
      <c r="A3" s="207">
        <v>2200</v>
      </c>
      <c r="B3" s="539" t="s">
        <v>169</v>
      </c>
      <c r="C3" s="182"/>
      <c r="D3" s="540"/>
      <c r="E3" s="183"/>
      <c r="F3" s="184"/>
    </row>
    <row r="4" spans="1:7" x14ac:dyDescent="0.25">
      <c r="A4" s="185"/>
      <c r="B4" s="539"/>
      <c r="C4" s="182"/>
      <c r="D4" s="540"/>
      <c r="E4" s="183"/>
      <c r="F4" s="184"/>
    </row>
    <row r="5" spans="1:7" x14ac:dyDescent="0.25">
      <c r="A5" s="185"/>
      <c r="B5" s="539" t="s">
        <v>170</v>
      </c>
      <c r="C5" s="182"/>
      <c r="D5" s="540"/>
      <c r="E5" s="183"/>
      <c r="F5" s="184"/>
    </row>
    <row r="6" spans="1:7" x14ac:dyDescent="0.25">
      <c r="A6" s="185"/>
      <c r="B6" s="539"/>
      <c r="C6" s="182"/>
      <c r="D6" s="540"/>
      <c r="E6" s="183"/>
      <c r="F6" s="184"/>
    </row>
    <row r="7" spans="1:7" x14ac:dyDescent="0.25">
      <c r="A7" s="207" t="s">
        <v>618</v>
      </c>
      <c r="B7" s="539" t="s">
        <v>171</v>
      </c>
      <c r="C7" s="182"/>
      <c r="D7" s="540"/>
      <c r="E7" s="183"/>
      <c r="F7" s="184"/>
    </row>
    <row r="8" spans="1:7" ht="30.75" customHeight="1" x14ac:dyDescent="0.25">
      <c r="A8" s="186"/>
      <c r="B8" s="541" t="s">
        <v>208</v>
      </c>
      <c r="C8" s="182"/>
      <c r="D8" s="540"/>
      <c r="E8" s="188"/>
      <c r="F8" s="189"/>
    </row>
    <row r="9" spans="1:7" x14ac:dyDescent="0.25">
      <c r="A9" s="146" t="s">
        <v>267</v>
      </c>
      <c r="B9" s="542" t="s">
        <v>209</v>
      </c>
      <c r="C9" s="182" t="s">
        <v>92</v>
      </c>
      <c r="D9" s="543">
        <v>70</v>
      </c>
      <c r="E9" s="69"/>
      <c r="F9" s="3"/>
    </row>
    <row r="10" spans="1:7" x14ac:dyDescent="0.25">
      <c r="A10" s="186"/>
      <c r="B10" s="542"/>
      <c r="C10" s="182"/>
      <c r="D10" s="543"/>
      <c r="E10" s="507"/>
      <c r="F10" s="508"/>
    </row>
    <row r="11" spans="1:7" ht="26.4" x14ac:dyDescent="0.25">
      <c r="A11" s="186"/>
      <c r="B11" s="541" t="s">
        <v>210</v>
      </c>
      <c r="C11" s="182" t="s">
        <v>92</v>
      </c>
      <c r="D11" s="543">
        <v>30</v>
      </c>
      <c r="E11" s="69"/>
      <c r="F11" s="3"/>
      <c r="G11" s="406"/>
    </row>
    <row r="12" spans="1:7" x14ac:dyDescent="0.25">
      <c r="A12" s="186"/>
      <c r="B12" s="541"/>
      <c r="C12" s="182"/>
      <c r="D12" s="540"/>
      <c r="E12" s="246"/>
      <c r="F12" s="502"/>
    </row>
    <row r="13" spans="1:7" ht="26.4" x14ac:dyDescent="0.25">
      <c r="A13" s="186"/>
      <c r="B13" s="541" t="s">
        <v>616</v>
      </c>
      <c r="C13" s="182"/>
      <c r="D13" s="540"/>
      <c r="E13" s="246"/>
      <c r="F13" s="502"/>
    </row>
    <row r="14" spans="1:7" x14ac:dyDescent="0.25">
      <c r="A14" s="186"/>
      <c r="B14" s="541"/>
      <c r="C14" s="182"/>
      <c r="D14" s="543"/>
      <c r="E14" s="501"/>
      <c r="F14" s="502"/>
    </row>
    <row r="15" spans="1:7" x14ac:dyDescent="0.25">
      <c r="A15" s="186"/>
      <c r="B15" s="541" t="s">
        <v>617</v>
      </c>
      <c r="C15" s="182" t="s">
        <v>92</v>
      </c>
      <c r="D15" s="543">
        <v>70</v>
      </c>
      <c r="E15" s="69"/>
      <c r="F15" s="3"/>
    </row>
    <row r="16" spans="1:7" x14ac:dyDescent="0.25">
      <c r="A16" s="186"/>
      <c r="B16" s="541"/>
      <c r="C16" s="182"/>
      <c r="D16" s="540"/>
      <c r="E16" s="246"/>
      <c r="F16" s="502"/>
    </row>
    <row r="17" spans="1:8" x14ac:dyDescent="0.25">
      <c r="A17" s="186"/>
      <c r="B17" s="539" t="s">
        <v>172</v>
      </c>
      <c r="C17" s="182"/>
      <c r="D17" s="540"/>
      <c r="E17" s="246"/>
      <c r="F17" s="502"/>
    </row>
    <row r="18" spans="1:8" x14ac:dyDescent="0.25">
      <c r="A18" s="186"/>
      <c r="B18" s="539"/>
      <c r="C18" s="182"/>
      <c r="D18" s="540"/>
      <c r="E18" s="246"/>
      <c r="F18" s="502"/>
      <c r="G18" s="205"/>
    </row>
    <row r="19" spans="1:8" x14ac:dyDescent="0.25">
      <c r="A19" s="207" t="s">
        <v>249</v>
      </c>
      <c r="B19" s="539" t="s">
        <v>173</v>
      </c>
      <c r="C19" s="182"/>
      <c r="D19" s="540"/>
      <c r="E19" s="246"/>
      <c r="F19" s="502"/>
    </row>
    <row r="20" spans="1:8" x14ac:dyDescent="0.25">
      <c r="A20" s="146" t="s">
        <v>267</v>
      </c>
      <c r="B20" s="544" t="s">
        <v>211</v>
      </c>
      <c r="C20" s="182" t="s">
        <v>92</v>
      </c>
      <c r="D20" s="543">
        <v>30</v>
      </c>
      <c r="E20" s="69"/>
      <c r="F20" s="3"/>
      <c r="G20" s="406"/>
      <c r="H20" s="446"/>
    </row>
    <row r="21" spans="1:8" x14ac:dyDescent="0.25">
      <c r="A21" s="186"/>
      <c r="B21" s="542"/>
      <c r="C21" s="182"/>
      <c r="D21" s="474"/>
      <c r="E21" s="501"/>
      <c r="F21" s="502"/>
    </row>
    <row r="22" spans="1:8" x14ac:dyDescent="0.25">
      <c r="A22" s="207" t="s">
        <v>619</v>
      </c>
      <c r="B22" s="468" t="s">
        <v>319</v>
      </c>
      <c r="C22" s="469"/>
      <c r="D22" s="469"/>
      <c r="E22" s="191"/>
      <c r="F22" s="523"/>
    </row>
    <row r="23" spans="1:8" x14ac:dyDescent="0.25">
      <c r="A23" s="186"/>
      <c r="B23" s="469"/>
      <c r="C23" s="469"/>
      <c r="D23" s="540"/>
      <c r="E23" s="501"/>
      <c r="F23" s="546"/>
    </row>
    <row r="24" spans="1:8" ht="45.6" x14ac:dyDescent="0.25">
      <c r="A24" s="186"/>
      <c r="B24" s="468" t="s">
        <v>497</v>
      </c>
      <c r="C24" s="182"/>
      <c r="D24" s="540"/>
      <c r="E24" s="501"/>
      <c r="F24" s="546"/>
    </row>
    <row r="25" spans="1:8" x14ac:dyDescent="0.25">
      <c r="A25" s="186"/>
      <c r="B25" s="469"/>
      <c r="C25" s="182"/>
      <c r="D25" s="540"/>
      <c r="E25" s="501"/>
      <c r="F25" s="546"/>
    </row>
    <row r="26" spans="1:8" x14ac:dyDescent="0.25">
      <c r="A26" s="186"/>
      <c r="B26" s="468" t="s">
        <v>498</v>
      </c>
      <c r="C26" s="182" t="s">
        <v>91</v>
      </c>
      <c r="D26" s="540">
        <f>Worksheet!P38</f>
        <v>30</v>
      </c>
      <c r="E26" s="69"/>
      <c r="F26" s="3"/>
    </row>
    <row r="27" spans="1:8" x14ac:dyDescent="0.25">
      <c r="A27" s="186"/>
      <c r="B27" s="468"/>
      <c r="C27" s="182"/>
      <c r="D27" s="540"/>
      <c r="E27" s="501"/>
      <c r="F27" s="547"/>
    </row>
    <row r="28" spans="1:8" ht="39.6" x14ac:dyDescent="0.25">
      <c r="A28" s="208" t="s">
        <v>499</v>
      </c>
      <c r="B28" s="549" t="s">
        <v>500</v>
      </c>
      <c r="C28" s="182"/>
      <c r="D28" s="540"/>
      <c r="E28" s="501"/>
      <c r="F28" s="502"/>
    </row>
    <row r="29" spans="1:8" ht="79.8" x14ac:dyDescent="0.25">
      <c r="A29" s="186"/>
      <c r="B29" s="468" t="s">
        <v>501</v>
      </c>
      <c r="C29" s="182"/>
      <c r="D29" s="540"/>
      <c r="E29" s="501"/>
      <c r="F29" s="546"/>
    </row>
    <row r="30" spans="1:8" x14ac:dyDescent="0.25">
      <c r="A30" s="186"/>
      <c r="B30" s="469"/>
      <c r="C30" s="182"/>
      <c r="D30" s="540"/>
      <c r="E30" s="501"/>
      <c r="F30" s="546"/>
    </row>
    <row r="31" spans="1:8" x14ac:dyDescent="0.25">
      <c r="A31" s="208"/>
      <c r="B31" s="468" t="s">
        <v>502</v>
      </c>
      <c r="C31" s="182" t="s">
        <v>503</v>
      </c>
      <c r="D31" s="540">
        <f>Worksheet!Q38</f>
        <v>6</v>
      </c>
      <c r="E31" s="69"/>
      <c r="F31" s="3"/>
    </row>
    <row r="32" spans="1:8" x14ac:dyDescent="0.25">
      <c r="A32" s="186"/>
      <c r="B32" s="542"/>
      <c r="C32" s="182"/>
      <c r="D32" s="540"/>
      <c r="E32" s="501"/>
      <c r="F32" s="502"/>
    </row>
    <row r="33" spans="1:6" x14ac:dyDescent="0.25">
      <c r="A33" s="186"/>
      <c r="B33" s="541"/>
      <c r="C33" s="182"/>
      <c r="D33" s="540"/>
      <c r="E33" s="246"/>
      <c r="F33" s="502"/>
    </row>
    <row r="34" spans="1:6" x14ac:dyDescent="0.25">
      <c r="A34" s="186"/>
      <c r="B34" s="544"/>
      <c r="C34" s="182"/>
      <c r="D34" s="540"/>
      <c r="E34" s="246"/>
      <c r="F34" s="502"/>
    </row>
    <row r="35" spans="1:6" x14ac:dyDescent="0.25">
      <c r="A35" s="186"/>
      <c r="B35" s="468"/>
      <c r="C35" s="182"/>
      <c r="D35" s="311"/>
      <c r="E35" s="246"/>
      <c r="F35" s="502"/>
    </row>
    <row r="36" spans="1:6" x14ac:dyDescent="0.25">
      <c r="A36" s="186"/>
      <c r="B36" s="468"/>
      <c r="C36" s="182"/>
      <c r="D36" s="311"/>
      <c r="E36" s="246"/>
      <c r="F36" s="502"/>
    </row>
    <row r="37" spans="1:6" x14ac:dyDescent="0.25">
      <c r="A37" s="186"/>
      <c r="B37" s="468"/>
      <c r="C37" s="182"/>
      <c r="D37" s="311"/>
      <c r="E37" s="191"/>
      <c r="F37" s="189"/>
    </row>
    <row r="38" spans="1:6" x14ac:dyDescent="0.25">
      <c r="A38" s="207"/>
      <c r="B38" s="549"/>
      <c r="C38" s="182"/>
      <c r="D38" s="543"/>
      <c r="E38" s="191"/>
      <c r="F38" s="189"/>
    </row>
    <row r="39" spans="1:6" x14ac:dyDescent="0.25">
      <c r="A39" s="186"/>
      <c r="B39" s="548"/>
      <c r="C39" s="182"/>
      <c r="D39" s="540"/>
      <c r="E39" s="188"/>
      <c r="F39" s="189"/>
    </row>
    <row r="40" spans="1:6" ht="13.5" customHeight="1" thickBot="1" x14ac:dyDescent="0.3">
      <c r="A40" s="650" t="s">
        <v>174</v>
      </c>
      <c r="B40" s="651"/>
      <c r="C40" s="651"/>
      <c r="D40" s="651"/>
      <c r="E40" s="652"/>
      <c r="F40" s="398"/>
    </row>
    <row r="41" spans="1:6" x14ac:dyDescent="0.25">
      <c r="F41" s="5" t="s">
        <v>390</v>
      </c>
    </row>
  </sheetData>
  <mergeCells count="2">
    <mergeCell ref="A40:E40"/>
    <mergeCell ref="E1:F1"/>
  </mergeCells>
  <phoneticPr fontId="6" type="noConversion"/>
  <pageMargins left="0.59055118110236227" right="0.31496062992125984" top="0.78740157480314965" bottom="0.78740157480314965" header="0.31496062992125984" footer="0.31496062992125984"/>
  <pageSetup paperSize="9" scale="96" firstPageNumber="11" orientation="portrait" r:id="rId1"/>
  <headerFooter alignWithMargins="0">
    <oddHeader>&amp;LCONSTRUCTION OF INTERNAL ROADS IN MONONONO (WARD 8)
&amp;R&amp;10MOSES KOTANE LOCAL MUNICIPALITY
BID NO: 002/MKLM/2021/2022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7"/>
  <sheetViews>
    <sheetView view="pageLayout" topLeftCell="A21" zoomScaleNormal="100" zoomScaleSheetLayoutView="115" workbookViewId="0">
      <selection activeCell="A2" sqref="A2:A27"/>
    </sheetView>
  </sheetViews>
  <sheetFormatPr defaultColWidth="9.109375" defaultRowHeight="13.2" x14ac:dyDescent="0.25"/>
  <cols>
    <col min="1" max="1" width="7.44140625" style="5" customWidth="1"/>
    <col min="2" max="2" width="42" style="5" customWidth="1"/>
    <col min="3" max="3" width="9" style="5" customWidth="1"/>
    <col min="4" max="4" width="9.88671875" style="205" customWidth="1"/>
    <col min="5" max="5" width="10.88671875" style="5" customWidth="1"/>
    <col min="6" max="6" width="13.6640625" style="5" bestFit="1" customWidth="1"/>
    <col min="7" max="16384" width="9.109375" style="5"/>
  </cols>
  <sheetData>
    <row r="1" spans="1:8" ht="21" customHeight="1" x14ac:dyDescent="0.25">
      <c r="A1" s="113" t="s">
        <v>49</v>
      </c>
      <c r="B1" s="210"/>
      <c r="C1" s="174"/>
      <c r="D1" s="211"/>
      <c r="E1" s="655" t="s">
        <v>88</v>
      </c>
      <c r="F1" s="656"/>
    </row>
    <row r="2" spans="1:8" ht="32.1" customHeight="1" thickBot="1" x14ac:dyDescent="0.3">
      <c r="A2" s="212" t="s">
        <v>175</v>
      </c>
      <c r="B2" s="177" t="s">
        <v>52</v>
      </c>
      <c r="C2" s="213" t="s">
        <v>53</v>
      </c>
      <c r="D2" s="214" t="s">
        <v>54</v>
      </c>
      <c r="E2" s="215" t="s">
        <v>55</v>
      </c>
      <c r="F2" s="216" t="s">
        <v>56</v>
      </c>
    </row>
    <row r="3" spans="1:8" x14ac:dyDescent="0.25">
      <c r="A3" s="202"/>
      <c r="B3" s="234"/>
      <c r="C3" s="217"/>
      <c r="D3" s="201"/>
      <c r="E3" s="218"/>
      <c r="F3" s="219"/>
    </row>
    <row r="4" spans="1:8" ht="39.6" x14ac:dyDescent="0.25">
      <c r="A4" s="232">
        <v>2300</v>
      </c>
      <c r="B4" s="236" t="s">
        <v>89</v>
      </c>
      <c r="C4" s="217"/>
      <c r="D4" s="201"/>
      <c r="E4" s="218"/>
      <c r="F4" s="219"/>
    </row>
    <row r="5" spans="1:8" x14ac:dyDescent="0.25">
      <c r="A5" s="202"/>
      <c r="B5" s="236"/>
      <c r="C5" s="217"/>
      <c r="D5" s="201"/>
      <c r="E5" s="218"/>
      <c r="F5" s="219"/>
    </row>
    <row r="6" spans="1:8" x14ac:dyDescent="0.25">
      <c r="A6" s="202"/>
      <c r="B6" s="237" t="s">
        <v>90</v>
      </c>
      <c r="C6" s="217"/>
      <c r="D6" s="311"/>
      <c r="E6" s="218"/>
      <c r="F6" s="219"/>
    </row>
    <row r="7" spans="1:8" x14ac:dyDescent="0.25">
      <c r="A7" s="186"/>
      <c r="B7" s="237"/>
      <c r="C7" s="217"/>
      <c r="D7" s="311"/>
      <c r="E7" s="218"/>
      <c r="F7" s="219"/>
    </row>
    <row r="8" spans="1:8" x14ac:dyDescent="0.25">
      <c r="A8" s="186" t="s">
        <v>321</v>
      </c>
      <c r="B8" s="468" t="s">
        <v>269</v>
      </c>
      <c r="C8" s="469"/>
      <c r="D8" s="475"/>
      <c r="E8" s="476"/>
      <c r="F8" s="523"/>
    </row>
    <row r="9" spans="1:8" x14ac:dyDescent="0.25">
      <c r="A9" s="186"/>
      <c r="B9" s="469"/>
      <c r="C9" s="469"/>
      <c r="D9" s="475"/>
      <c r="E9" s="476"/>
      <c r="F9" s="523"/>
    </row>
    <row r="10" spans="1:8" x14ac:dyDescent="0.25">
      <c r="A10" s="186"/>
      <c r="B10" s="468" t="s">
        <v>322</v>
      </c>
      <c r="C10" s="2"/>
      <c r="D10" s="2"/>
      <c r="E10" s="476"/>
      <c r="F10" s="523"/>
    </row>
    <row r="11" spans="1:8" x14ac:dyDescent="0.25">
      <c r="A11" s="186"/>
      <c r="B11" s="469"/>
      <c r="C11" s="2"/>
      <c r="D11" s="2"/>
      <c r="E11" s="476"/>
      <c r="F11" s="523"/>
      <c r="H11" s="205"/>
    </row>
    <row r="12" spans="1:8" x14ac:dyDescent="0.25">
      <c r="A12" s="186" t="s">
        <v>267</v>
      </c>
      <c r="B12" s="468" t="s">
        <v>323</v>
      </c>
      <c r="C12" s="2" t="s">
        <v>91</v>
      </c>
      <c r="D12" s="2">
        <v>1900</v>
      </c>
      <c r="E12" s="69"/>
      <c r="F12" s="3"/>
    </row>
    <row r="13" spans="1:8" x14ac:dyDescent="0.25">
      <c r="A13" s="186"/>
      <c r="B13" s="469"/>
      <c r="C13" s="2"/>
      <c r="D13" s="2"/>
      <c r="E13" s="479"/>
      <c r="F13" s="550"/>
    </row>
    <row r="14" spans="1:8" x14ac:dyDescent="0.25">
      <c r="A14" s="186" t="s">
        <v>267</v>
      </c>
      <c r="B14" s="468" t="s">
        <v>324</v>
      </c>
      <c r="C14" s="2" t="s">
        <v>91</v>
      </c>
      <c r="D14" s="2">
        <v>210</v>
      </c>
      <c r="E14" s="69"/>
      <c r="F14" s="3"/>
    </row>
    <row r="15" spans="1:8" x14ac:dyDescent="0.25">
      <c r="A15" s="186"/>
      <c r="B15" s="469"/>
      <c r="C15" s="2"/>
      <c r="D15" s="2"/>
      <c r="E15" s="479"/>
      <c r="F15" s="550"/>
    </row>
    <row r="16" spans="1:8" x14ac:dyDescent="0.25">
      <c r="A16" s="186" t="s">
        <v>267</v>
      </c>
      <c r="B16" s="468" t="s">
        <v>637</v>
      </c>
      <c r="C16" s="2" t="s">
        <v>91</v>
      </c>
      <c r="D16" s="2">
        <v>2030</v>
      </c>
      <c r="E16" s="69"/>
      <c r="F16" s="3"/>
    </row>
    <row r="17" spans="1:6" x14ac:dyDescent="0.25">
      <c r="A17" s="186"/>
      <c r="B17" s="469"/>
      <c r="C17" s="2"/>
      <c r="D17" s="2"/>
      <c r="E17" s="479"/>
      <c r="F17" s="550"/>
    </row>
    <row r="18" spans="1:6" x14ac:dyDescent="0.25">
      <c r="A18" s="186" t="s">
        <v>325</v>
      </c>
      <c r="B18" s="468" t="s">
        <v>326</v>
      </c>
      <c r="C18" s="2"/>
      <c r="D18" s="2"/>
      <c r="E18" s="479"/>
      <c r="F18" s="550"/>
    </row>
    <row r="19" spans="1:6" x14ac:dyDescent="0.25">
      <c r="A19" s="186"/>
      <c r="B19" s="469"/>
      <c r="C19" s="2"/>
      <c r="D19" s="2"/>
      <c r="E19" s="479"/>
      <c r="F19" s="550"/>
    </row>
    <row r="20" spans="1:6" ht="34.200000000000003" x14ac:dyDescent="0.25">
      <c r="A20" s="186" t="s">
        <v>267</v>
      </c>
      <c r="B20" s="468" t="s">
        <v>638</v>
      </c>
      <c r="C20" s="2" t="s">
        <v>92</v>
      </c>
      <c r="D20" s="2">
        <v>3</v>
      </c>
      <c r="E20" s="69"/>
      <c r="F20" s="3"/>
    </row>
    <row r="21" spans="1:6" x14ac:dyDescent="0.25">
      <c r="A21" s="186"/>
      <c r="B21" s="469"/>
      <c r="C21" s="2"/>
      <c r="D21" s="2"/>
      <c r="E21" s="479"/>
      <c r="F21" s="550"/>
    </row>
    <row r="22" spans="1:6" ht="34.200000000000003" x14ac:dyDescent="0.25">
      <c r="A22" s="186" t="s">
        <v>267</v>
      </c>
      <c r="B22" s="468" t="s">
        <v>639</v>
      </c>
      <c r="C22" s="2" t="s">
        <v>92</v>
      </c>
      <c r="D22" s="2">
        <v>20</v>
      </c>
      <c r="E22" s="69"/>
      <c r="F22" s="3"/>
    </row>
    <row r="23" spans="1:6" x14ac:dyDescent="0.25">
      <c r="A23" s="186"/>
      <c r="B23" s="469"/>
      <c r="C23" s="2"/>
      <c r="D23" s="2"/>
      <c r="E23" s="479"/>
      <c r="F23" s="550"/>
    </row>
    <row r="24" spans="1:6" ht="34.200000000000003" x14ac:dyDescent="0.25">
      <c r="A24" s="186" t="s">
        <v>267</v>
      </c>
      <c r="B24" s="468" t="s">
        <v>640</v>
      </c>
      <c r="C24" s="2" t="s">
        <v>92</v>
      </c>
      <c r="D24" s="2">
        <v>4</v>
      </c>
      <c r="E24" s="69"/>
      <c r="F24" s="3"/>
    </row>
    <row r="25" spans="1:6" x14ac:dyDescent="0.25">
      <c r="A25" s="186"/>
      <c r="B25" s="469"/>
      <c r="C25" s="2"/>
      <c r="D25" s="2"/>
      <c r="E25" s="479"/>
      <c r="F25" s="550"/>
    </row>
    <row r="26" spans="1:6" x14ac:dyDescent="0.25">
      <c r="A26" s="186" t="s">
        <v>504</v>
      </c>
      <c r="B26" s="469" t="s">
        <v>505</v>
      </c>
      <c r="C26" s="2"/>
      <c r="D26" s="2"/>
      <c r="E26" s="479"/>
      <c r="F26" s="550"/>
    </row>
    <row r="27" spans="1:6" x14ac:dyDescent="0.25">
      <c r="A27" s="186"/>
      <c r="B27" s="469"/>
      <c r="C27" s="2"/>
      <c r="D27" s="2"/>
      <c r="E27" s="479"/>
      <c r="F27" s="550"/>
    </row>
    <row r="28" spans="1:6" x14ac:dyDescent="0.25">
      <c r="A28" s="186"/>
      <c r="B28" s="469" t="s">
        <v>506</v>
      </c>
      <c r="C28" s="2" t="s">
        <v>92</v>
      </c>
      <c r="D28" s="583">
        <v>90</v>
      </c>
      <c r="E28" s="69"/>
      <c r="F28" s="3"/>
    </row>
    <row r="29" spans="1:6" x14ac:dyDescent="0.25">
      <c r="A29" s="186"/>
      <c r="B29" s="469"/>
      <c r="C29" s="2"/>
      <c r="D29" s="2"/>
      <c r="E29" s="479"/>
      <c r="F29" s="550"/>
    </row>
    <row r="30" spans="1:6" x14ac:dyDescent="0.25">
      <c r="A30" s="186" t="s">
        <v>507</v>
      </c>
      <c r="B30" s="468" t="s">
        <v>327</v>
      </c>
      <c r="C30" s="2"/>
      <c r="D30" s="2"/>
      <c r="E30" s="479"/>
      <c r="F30" s="550"/>
    </row>
    <row r="31" spans="1:6" x14ac:dyDescent="0.25">
      <c r="A31" s="186"/>
      <c r="B31" s="469"/>
      <c r="C31" s="2"/>
      <c r="D31" s="2"/>
      <c r="E31" s="479"/>
      <c r="F31" s="550"/>
    </row>
    <row r="32" spans="1:6" ht="22.8" x14ac:dyDescent="0.25">
      <c r="A32" s="186"/>
      <c r="B32" s="468" t="s">
        <v>522</v>
      </c>
      <c r="C32" s="2" t="s">
        <v>92</v>
      </c>
      <c r="D32" s="583">
        <v>90</v>
      </c>
      <c r="E32" s="69"/>
      <c r="F32" s="3"/>
    </row>
    <row r="33" spans="1:6" x14ac:dyDescent="0.25">
      <c r="A33" s="186"/>
      <c r="B33" s="469"/>
      <c r="C33" s="2"/>
      <c r="D33" s="2"/>
      <c r="E33" s="479"/>
      <c r="F33" s="550"/>
    </row>
    <row r="34" spans="1:6" ht="22.8" x14ac:dyDescent="0.25">
      <c r="A34" s="186"/>
      <c r="B34" s="469" t="s">
        <v>508</v>
      </c>
      <c r="C34" s="2" t="s">
        <v>93</v>
      </c>
      <c r="D34" s="583">
        <v>620</v>
      </c>
      <c r="E34" s="69"/>
      <c r="F34" s="3"/>
    </row>
    <row r="35" spans="1:6" x14ac:dyDescent="0.25">
      <c r="A35" s="186"/>
      <c r="B35" s="469"/>
      <c r="C35" s="2"/>
      <c r="D35" s="2"/>
      <c r="E35" s="479"/>
      <c r="F35" s="550"/>
    </row>
    <row r="36" spans="1:6" ht="22.8" x14ac:dyDescent="0.25">
      <c r="A36" s="186" t="s">
        <v>509</v>
      </c>
      <c r="B36" s="584" t="s">
        <v>510</v>
      </c>
      <c r="C36" s="2"/>
      <c r="D36" s="528"/>
      <c r="E36" s="479"/>
      <c r="F36" s="550"/>
    </row>
    <row r="37" spans="1:6" x14ac:dyDescent="0.25">
      <c r="A37" s="186"/>
      <c r="B37" s="584"/>
      <c r="C37" s="2"/>
      <c r="D37" s="528"/>
      <c r="E37" s="479"/>
      <c r="F37" s="550"/>
    </row>
    <row r="38" spans="1:6" ht="22.8" x14ac:dyDescent="0.25">
      <c r="A38" s="186"/>
      <c r="B38" s="584" t="s">
        <v>511</v>
      </c>
      <c r="C38" s="2" t="s">
        <v>93</v>
      </c>
      <c r="D38" s="583">
        <f>(Worksheet!B34+Worksheet!B35+Worksheet!B36)*2*0.15</f>
        <v>89.7</v>
      </c>
      <c r="E38" s="69"/>
      <c r="F38" s="3"/>
    </row>
    <row r="39" spans="1:6" x14ac:dyDescent="0.25">
      <c r="A39" s="186"/>
      <c r="B39" s="584"/>
      <c r="C39" s="2"/>
      <c r="D39" s="528"/>
      <c r="E39" s="479"/>
      <c r="F39" s="550"/>
    </row>
    <row r="40" spans="1:6" x14ac:dyDescent="0.25">
      <c r="A40" s="186"/>
      <c r="B40" s="584" t="s">
        <v>512</v>
      </c>
      <c r="C40" s="2" t="s">
        <v>93</v>
      </c>
      <c r="D40" s="583">
        <f>(Worksheet!B34+Worksheet!B35+Worksheet!B36)/3*Worksheet!H34*0.15</f>
        <v>25.415000000000003</v>
      </c>
      <c r="E40" s="69"/>
      <c r="F40" s="3"/>
    </row>
    <row r="41" spans="1:6" x14ac:dyDescent="0.25">
      <c r="A41" s="186"/>
      <c r="B41" s="584"/>
      <c r="C41" s="2"/>
      <c r="D41" s="528"/>
      <c r="E41" s="479"/>
      <c r="F41" s="550"/>
    </row>
    <row r="42" spans="1:6" x14ac:dyDescent="0.25">
      <c r="A42" s="186"/>
      <c r="B42" s="584"/>
      <c r="C42" s="2"/>
      <c r="D42" s="528"/>
      <c r="E42" s="479"/>
      <c r="F42" s="550"/>
    </row>
    <row r="43" spans="1:6" x14ac:dyDescent="0.25">
      <c r="A43" s="186"/>
      <c r="B43" s="584"/>
      <c r="C43" s="2"/>
      <c r="D43" s="528"/>
      <c r="E43" s="479"/>
      <c r="F43" s="550"/>
    </row>
    <row r="44" spans="1:6" ht="13.8" thickBot="1" x14ac:dyDescent="0.3">
      <c r="A44" s="74"/>
      <c r="B44" s="47"/>
      <c r="C44" s="48"/>
      <c r="D44" s="56"/>
      <c r="E44" s="57"/>
      <c r="F44" s="4"/>
    </row>
    <row r="45" spans="1:6" ht="13.8" thickBot="1" x14ac:dyDescent="0.3">
      <c r="A45" s="630" t="s">
        <v>520</v>
      </c>
      <c r="B45" s="631"/>
      <c r="C45" s="631"/>
      <c r="D45" s="631"/>
      <c r="E45" s="632"/>
      <c r="F45" s="75"/>
    </row>
    <row r="46" spans="1:6" x14ac:dyDescent="0.25">
      <c r="A46" s="60" t="s">
        <v>49</v>
      </c>
      <c r="B46" s="61"/>
      <c r="C46" s="62"/>
      <c r="D46" s="63"/>
      <c r="E46" s="628" t="s">
        <v>88</v>
      </c>
      <c r="F46" s="629"/>
    </row>
    <row r="47" spans="1:6" ht="27" thickBot="1" x14ac:dyDescent="0.3">
      <c r="A47" s="64" t="s">
        <v>51</v>
      </c>
      <c r="B47" s="65" t="s">
        <v>52</v>
      </c>
      <c r="C47" s="65" t="s">
        <v>53</v>
      </c>
      <c r="D47" s="66" t="s">
        <v>54</v>
      </c>
      <c r="E47" s="67" t="s">
        <v>55</v>
      </c>
      <c r="F47" s="68" t="s">
        <v>56</v>
      </c>
    </row>
    <row r="48" spans="1:6" x14ac:dyDescent="0.25">
      <c r="A48" s="633" t="s">
        <v>521</v>
      </c>
      <c r="B48" s="634"/>
      <c r="C48" s="634"/>
      <c r="D48" s="634"/>
      <c r="E48" s="635"/>
      <c r="F48" s="396"/>
    </row>
    <row r="49" spans="1:6" x14ac:dyDescent="0.25">
      <c r="A49" s="74"/>
      <c r="B49" s="47"/>
      <c r="C49" s="48"/>
      <c r="D49" s="56"/>
      <c r="E49" s="57"/>
      <c r="F49" s="4"/>
    </row>
    <row r="50" spans="1:6" x14ac:dyDescent="0.25">
      <c r="A50" s="186" t="s">
        <v>514</v>
      </c>
      <c r="B50" s="584" t="s">
        <v>515</v>
      </c>
      <c r="C50" s="2"/>
      <c r="D50" s="528"/>
      <c r="E50" s="479"/>
      <c r="F50" s="550"/>
    </row>
    <row r="51" spans="1:6" x14ac:dyDescent="0.25">
      <c r="A51" s="186"/>
      <c r="B51" s="584"/>
      <c r="C51" s="2"/>
      <c r="D51" s="528"/>
      <c r="E51" s="479"/>
      <c r="F51" s="550"/>
    </row>
    <row r="52" spans="1:6" ht="22.8" x14ac:dyDescent="0.25">
      <c r="A52" s="186"/>
      <c r="B52" s="584" t="s">
        <v>516</v>
      </c>
      <c r="C52" s="2" t="s">
        <v>91</v>
      </c>
      <c r="D52" s="585">
        <v>32</v>
      </c>
      <c r="E52" s="69"/>
      <c r="F52" s="3"/>
    </row>
    <row r="53" spans="1:6" x14ac:dyDescent="0.25">
      <c r="A53" s="186"/>
      <c r="B53" s="584"/>
      <c r="C53" s="2"/>
      <c r="D53" s="528"/>
      <c r="E53" s="479"/>
      <c r="F53" s="550"/>
    </row>
    <row r="54" spans="1:6" x14ac:dyDescent="0.25">
      <c r="A54" s="186" t="s">
        <v>517</v>
      </c>
      <c r="B54" s="584" t="s">
        <v>518</v>
      </c>
      <c r="C54" s="2"/>
      <c r="D54" s="528"/>
      <c r="E54" s="479"/>
      <c r="F54" s="550"/>
    </row>
    <row r="55" spans="1:6" x14ac:dyDescent="0.25">
      <c r="A55" s="186"/>
      <c r="B55" s="584"/>
      <c r="C55" s="2"/>
      <c r="D55" s="528"/>
      <c r="E55" s="479"/>
      <c r="F55" s="550"/>
    </row>
    <row r="56" spans="1:6" ht="22.8" x14ac:dyDescent="0.25">
      <c r="A56" s="186"/>
      <c r="B56" s="584" t="s">
        <v>519</v>
      </c>
      <c r="C56" s="2" t="s">
        <v>320</v>
      </c>
      <c r="D56" s="585">
        <v>1200</v>
      </c>
      <c r="E56" s="69"/>
      <c r="F56" s="3"/>
    </row>
    <row r="57" spans="1:6" x14ac:dyDescent="0.25">
      <c r="A57" s="186"/>
      <c r="B57" s="584"/>
      <c r="C57" s="2"/>
      <c r="D57" s="5"/>
      <c r="E57" s="479"/>
      <c r="F57" s="550"/>
    </row>
    <row r="58" spans="1:6" ht="22.8" x14ac:dyDescent="0.25">
      <c r="A58" s="186" t="s">
        <v>513</v>
      </c>
      <c r="B58" s="468" t="s">
        <v>328</v>
      </c>
      <c r="C58" s="2" t="s">
        <v>93</v>
      </c>
      <c r="D58" s="583">
        <v>650</v>
      </c>
      <c r="E58" s="69"/>
      <c r="F58" s="3"/>
    </row>
    <row r="59" spans="1:6" x14ac:dyDescent="0.25">
      <c r="A59" s="186"/>
      <c r="B59" s="584"/>
      <c r="C59" s="2"/>
      <c r="D59" s="528"/>
      <c r="E59" s="479"/>
      <c r="F59" s="550"/>
    </row>
    <row r="60" spans="1:6" x14ac:dyDescent="0.25">
      <c r="A60" s="186"/>
      <c r="B60" s="584"/>
      <c r="C60" s="2"/>
      <c r="D60" s="528"/>
      <c r="E60" s="479"/>
      <c r="F60" s="550"/>
    </row>
    <row r="61" spans="1:6" x14ac:dyDescent="0.25">
      <c r="A61" s="186"/>
      <c r="B61" s="584"/>
      <c r="C61" s="2"/>
      <c r="D61" s="528"/>
      <c r="E61" s="479"/>
      <c r="F61" s="550"/>
    </row>
    <row r="62" spans="1:6" x14ac:dyDescent="0.25">
      <c r="A62" s="186"/>
      <c r="B62" s="584"/>
      <c r="C62" s="2"/>
      <c r="D62" s="528"/>
      <c r="E62" s="479"/>
      <c r="F62" s="550"/>
    </row>
    <row r="63" spans="1:6" x14ac:dyDescent="0.25">
      <c r="A63" s="186"/>
      <c r="B63" s="584"/>
      <c r="C63" s="2"/>
      <c r="D63" s="528"/>
      <c r="E63" s="479"/>
      <c r="F63" s="550"/>
    </row>
    <row r="64" spans="1:6" x14ac:dyDescent="0.25">
      <c r="A64" s="186"/>
      <c r="B64" s="584"/>
      <c r="C64" s="2"/>
      <c r="D64" s="528"/>
      <c r="E64" s="479"/>
      <c r="F64" s="550"/>
    </row>
    <row r="65" spans="1:6" x14ac:dyDescent="0.25">
      <c r="A65" s="186"/>
      <c r="B65" s="584"/>
      <c r="C65" s="2"/>
      <c r="D65" s="528"/>
      <c r="E65" s="479"/>
      <c r="F65" s="550"/>
    </row>
    <row r="66" spans="1:6" x14ac:dyDescent="0.25">
      <c r="A66" s="186"/>
      <c r="B66" s="584"/>
      <c r="C66" s="2"/>
      <c r="D66" s="528"/>
      <c r="E66" s="479"/>
      <c r="F66" s="550"/>
    </row>
    <row r="67" spans="1:6" x14ac:dyDescent="0.25">
      <c r="A67" s="186"/>
      <c r="B67" s="584"/>
      <c r="C67" s="2"/>
      <c r="D67" s="528"/>
      <c r="E67" s="479"/>
      <c r="F67" s="550"/>
    </row>
    <row r="68" spans="1:6" x14ac:dyDescent="0.25">
      <c r="A68" s="186"/>
      <c r="B68" s="584"/>
      <c r="C68" s="2"/>
      <c r="D68" s="528"/>
      <c r="E68" s="479"/>
      <c r="F68" s="550"/>
    </row>
    <row r="69" spans="1:6" x14ac:dyDescent="0.25">
      <c r="A69" s="186"/>
      <c r="B69" s="584"/>
      <c r="C69" s="2"/>
      <c r="D69" s="528"/>
      <c r="E69" s="479"/>
      <c r="F69" s="550"/>
    </row>
    <row r="70" spans="1:6" x14ac:dyDescent="0.25">
      <c r="A70" s="186"/>
      <c r="B70" s="584"/>
      <c r="C70" s="2"/>
      <c r="D70" s="528"/>
      <c r="E70" s="479"/>
      <c r="F70" s="550"/>
    </row>
    <row r="71" spans="1:6" x14ac:dyDescent="0.25">
      <c r="A71" s="186"/>
      <c r="B71" s="584"/>
      <c r="C71" s="2"/>
      <c r="D71" s="528"/>
      <c r="E71" s="479"/>
      <c r="F71" s="550"/>
    </row>
    <row r="72" spans="1:6" x14ac:dyDescent="0.25">
      <c r="A72" s="186"/>
      <c r="B72" s="584"/>
      <c r="C72" s="2"/>
      <c r="D72" s="528"/>
      <c r="E72" s="479"/>
      <c r="F72" s="550"/>
    </row>
    <row r="73" spans="1:6" x14ac:dyDescent="0.25">
      <c r="A73" s="186"/>
      <c r="B73" s="584"/>
      <c r="C73" s="2"/>
      <c r="D73" s="528"/>
      <c r="E73" s="479"/>
      <c r="F73" s="550"/>
    </row>
    <row r="74" spans="1:6" x14ac:dyDescent="0.25">
      <c r="A74" s="186"/>
      <c r="B74" s="584"/>
      <c r="C74" s="2"/>
      <c r="D74" s="528"/>
      <c r="E74" s="479"/>
      <c r="F74" s="550"/>
    </row>
    <row r="75" spans="1:6" x14ac:dyDescent="0.25">
      <c r="A75" s="186"/>
      <c r="B75" s="584"/>
      <c r="C75" s="2"/>
      <c r="D75" s="528"/>
      <c r="E75" s="479"/>
      <c r="F75" s="550"/>
    </row>
    <row r="76" spans="1:6" x14ac:dyDescent="0.25">
      <c r="A76" s="186"/>
      <c r="B76" s="584"/>
      <c r="C76" s="2"/>
      <c r="D76" s="528"/>
      <c r="E76" s="479"/>
      <c r="F76" s="550"/>
    </row>
    <row r="77" spans="1:6" x14ac:dyDescent="0.25">
      <c r="A77" s="186"/>
      <c r="B77" s="584"/>
      <c r="C77" s="2"/>
      <c r="D77" s="528"/>
      <c r="E77" s="479"/>
      <c r="F77" s="550"/>
    </row>
    <row r="78" spans="1:6" x14ac:dyDescent="0.25">
      <c r="A78" s="186"/>
      <c r="B78" s="584"/>
      <c r="C78" s="2"/>
      <c r="D78" s="528"/>
      <c r="E78" s="479"/>
      <c r="F78" s="550"/>
    </row>
    <row r="79" spans="1:6" x14ac:dyDescent="0.25">
      <c r="A79" s="186"/>
      <c r="B79" s="584"/>
      <c r="C79" s="2"/>
      <c r="D79" s="528"/>
      <c r="E79" s="479"/>
      <c r="F79" s="550"/>
    </row>
    <row r="80" spans="1:6" x14ac:dyDescent="0.25">
      <c r="A80" s="186"/>
      <c r="B80" s="545"/>
      <c r="C80" s="182"/>
      <c r="D80" s="543"/>
      <c r="E80" s="220"/>
      <c r="F80" s="219"/>
    </row>
    <row r="81" spans="1:6" x14ac:dyDescent="0.25">
      <c r="A81" s="186"/>
      <c r="B81" s="545"/>
      <c r="C81" s="182"/>
      <c r="D81" s="543"/>
      <c r="E81" s="220"/>
      <c r="F81" s="219"/>
    </row>
    <row r="82" spans="1:6" x14ac:dyDescent="0.25">
      <c r="A82" s="186"/>
      <c r="B82" s="545"/>
      <c r="C82" s="182"/>
      <c r="D82" s="543"/>
      <c r="E82" s="220"/>
      <c r="F82" s="219"/>
    </row>
    <row r="83" spans="1:6" x14ac:dyDescent="0.25">
      <c r="A83" s="186"/>
      <c r="B83" s="545"/>
      <c r="C83" s="182"/>
      <c r="D83" s="543"/>
      <c r="E83" s="220"/>
      <c r="F83" s="219"/>
    </row>
    <row r="84" spans="1:6" x14ac:dyDescent="0.25">
      <c r="A84" s="186"/>
      <c r="B84" s="545"/>
      <c r="C84" s="182"/>
      <c r="D84" s="543"/>
      <c r="E84" s="220"/>
      <c r="F84" s="219"/>
    </row>
    <row r="85" spans="1:6" x14ac:dyDescent="0.25">
      <c r="A85" s="186"/>
      <c r="B85" s="545"/>
      <c r="C85" s="182"/>
      <c r="D85" s="543"/>
      <c r="E85" s="220"/>
      <c r="F85" s="219"/>
    </row>
    <row r="86" spans="1:6" ht="13.8" thickBot="1" x14ac:dyDescent="0.3">
      <c r="A86" s="223"/>
      <c r="B86" s="224"/>
      <c r="C86" s="225"/>
      <c r="D86" s="226"/>
      <c r="E86" s="227"/>
      <c r="F86" s="221"/>
    </row>
    <row r="87" spans="1:6" ht="13.8" thickBot="1" x14ac:dyDescent="0.3">
      <c r="A87" s="228" t="s">
        <v>110</v>
      </c>
      <c r="B87" s="229"/>
      <c r="C87" s="229"/>
      <c r="D87" s="229"/>
      <c r="E87" s="230"/>
      <c r="F87" s="231"/>
    </row>
  </sheetData>
  <mergeCells count="4">
    <mergeCell ref="E1:F1"/>
    <mergeCell ref="A45:E45"/>
    <mergeCell ref="E46:F46"/>
    <mergeCell ref="A48:E48"/>
  </mergeCells>
  <phoneticPr fontId="6" type="noConversion"/>
  <pageMargins left="0.59055118110236227" right="0.31496062992125984" top="0.78740157480314965" bottom="0.78740157480314965" header="0.31496062992125984" footer="0.31496062992125984"/>
  <pageSetup paperSize="9" scale="96" firstPageNumber="16" orientation="portrait" r:id="rId1"/>
  <headerFooter alignWithMargins="0">
    <oddHeader xml:space="preserve">&amp;LCONSTRUCTION OF INTERNAL ROADS IN MONONONO (WARD 8)
&amp;R&amp;10MOSES KOTANE LOCAL MUNICIPALITY
BID NO: 002/MKLM/2021/2022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ifieddate xmlns="0be1680a-d487-41df-86ee-e33c003e73b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DBC26BF56F4341A45548660FE78758" ma:contentTypeVersion="14" ma:contentTypeDescription="Create a new document." ma:contentTypeScope="" ma:versionID="bdc2d3015dcf6f2b3e4963bb49e8b87f">
  <xsd:schema xmlns:xsd="http://www.w3.org/2001/XMLSchema" xmlns:xs="http://www.w3.org/2001/XMLSchema" xmlns:p="http://schemas.microsoft.com/office/2006/metadata/properties" xmlns:ns2="0be1680a-d487-41df-86ee-e33c003e73bd" xmlns:ns3="4ea373cc-8486-4d8a-b5f6-d7169f20a640" targetNamespace="http://schemas.microsoft.com/office/2006/metadata/properties" ma:root="true" ma:fieldsID="b4d3acedb7ef62dbbac4eb7f9558e820" ns2:_="" ns3:_="">
    <xsd:import namespace="0be1680a-d487-41df-86ee-e33c003e73bd"/>
    <xsd:import namespace="4ea373cc-8486-4d8a-b5f6-d7169f20a6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odifieddat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e1680a-d487-41df-86ee-e33c003e73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odifieddate" ma:index="20" nillable="true" ma:displayName="Modified date" ma:format="DateOnly" ma:internalName="Modifieddat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a373cc-8486-4d8a-b5f6-d7169f20a64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55D436-6867-4DCE-B596-7ECF947BB6E6}">
  <ds:schemaRefs>
    <ds:schemaRef ds:uri="http://schemas.microsoft.com/office/2006/metadata/properties"/>
    <ds:schemaRef ds:uri="http://schemas.microsoft.com/office/infopath/2007/PartnerControls"/>
    <ds:schemaRef ds:uri="0be1680a-d487-41df-86ee-e33c003e73bd"/>
  </ds:schemaRefs>
</ds:datastoreItem>
</file>

<file path=customXml/itemProps2.xml><?xml version="1.0" encoding="utf-8"?>
<ds:datastoreItem xmlns:ds="http://schemas.openxmlformats.org/officeDocument/2006/customXml" ds:itemID="{D80BE179-D9E7-4FEF-8C25-F10FF6C4D7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e1680a-d487-41df-86ee-e33c003e73bd"/>
    <ds:schemaRef ds:uri="4ea373cc-8486-4d8a-b5f6-d7169f20a6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9417C8-A406-48ED-829D-9BFDAA66C4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18</vt:i4>
      </vt:variant>
    </vt:vector>
  </HeadingPairs>
  <TitlesOfParts>
    <vt:vector size="45" baseType="lpstr">
      <vt:lpstr>1200</vt:lpstr>
      <vt:lpstr>1300</vt:lpstr>
      <vt:lpstr>1400</vt:lpstr>
      <vt:lpstr>1500</vt:lpstr>
      <vt:lpstr>1700</vt:lpstr>
      <vt:lpstr>1800</vt:lpstr>
      <vt:lpstr>2100</vt:lpstr>
      <vt:lpstr>2200</vt:lpstr>
      <vt:lpstr>2300</vt:lpstr>
      <vt:lpstr>3100</vt:lpstr>
      <vt:lpstr>3200</vt:lpstr>
      <vt:lpstr>3300</vt:lpstr>
      <vt:lpstr>3400</vt:lpstr>
      <vt:lpstr>3500</vt:lpstr>
      <vt:lpstr>3800</vt:lpstr>
      <vt:lpstr>5500</vt:lpstr>
      <vt:lpstr>5600</vt:lpstr>
      <vt:lpstr>5700</vt:lpstr>
      <vt:lpstr>5800</vt:lpstr>
      <vt:lpstr>5900</vt:lpstr>
      <vt:lpstr>6400</vt:lpstr>
      <vt:lpstr>7300</vt:lpstr>
      <vt:lpstr>8100</vt:lpstr>
      <vt:lpstr>Sch B</vt:lpstr>
      <vt:lpstr>Sch C</vt:lpstr>
      <vt:lpstr>Sum</vt:lpstr>
      <vt:lpstr>Worksheet</vt:lpstr>
      <vt:lpstr>'1200'!Print_Area</vt:lpstr>
      <vt:lpstr>'1300'!Print_Area</vt:lpstr>
      <vt:lpstr>'1400'!Print_Area</vt:lpstr>
      <vt:lpstr>'1500'!Print_Area</vt:lpstr>
      <vt:lpstr>'1700'!Print_Area</vt:lpstr>
      <vt:lpstr>'1800'!Print_Area</vt:lpstr>
      <vt:lpstr>'2100'!Print_Area</vt:lpstr>
      <vt:lpstr>'2200'!Print_Area</vt:lpstr>
      <vt:lpstr>'2300'!Print_Area</vt:lpstr>
      <vt:lpstr>'3100'!Print_Area</vt:lpstr>
      <vt:lpstr>'3200'!Print_Area</vt:lpstr>
      <vt:lpstr>'3300'!Print_Area</vt:lpstr>
      <vt:lpstr>'3400'!Print_Area</vt:lpstr>
      <vt:lpstr>'3500'!Print_Area</vt:lpstr>
      <vt:lpstr>'3800'!Print_Area</vt:lpstr>
      <vt:lpstr>'Sch B'!Print_Area</vt:lpstr>
      <vt:lpstr>'Sch C'!Print_Area</vt:lpstr>
      <vt:lpstr>Sum!Print_Area</vt:lpstr>
    </vt:vector>
  </TitlesOfParts>
  <Company>NKP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Heron van der Westhuizen</cp:lastModifiedBy>
  <cp:lastPrinted>2021-06-08T08:21:03Z</cp:lastPrinted>
  <dcterms:created xsi:type="dcterms:W3CDTF">2012-12-04T06:02:47Z</dcterms:created>
  <dcterms:modified xsi:type="dcterms:W3CDTF">2021-06-08T08:22:44Z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0x01010058DBC26BF56F4341A45548660FE78758</vt:lpwstr>
  </property>
</Properties>
</file>