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letsholo\Desktop\SPECIFICATIONS\SPECIFICATIONS 2022-2023\BILL OF QUANTITIES\"/>
    </mc:Choice>
  </mc:AlternateContent>
  <bookViews>
    <workbookView xWindow="-105" yWindow="-105" windowWidth="23250" windowHeight="12450" activeTab="8"/>
  </bookViews>
  <sheets>
    <sheet name="5ML RESERVOIR" sheetId="13" r:id="rId1"/>
    <sheet name="SUMMARY OF WORKS RESERVOIR" sheetId="16" r:id="rId2"/>
    <sheet name="1-P&amp;G" sheetId="6" r:id="rId3"/>
    <sheet name="2-SITE CLEARENCE" sheetId="7" r:id="rId4"/>
    <sheet name="3-PIPE TRENCHES" sheetId="8" r:id="rId5"/>
    <sheet name="4-BEDDING" sheetId="9" r:id="rId6"/>
    <sheet name="5-PIPEWORK" sheetId="3" r:id="rId7"/>
    <sheet name="6-REFURB OF 3.5ML RESERV" sheetId="1" r:id="rId8"/>
    <sheet name="7-STEEL TANK" sheetId="10" r:id="rId9"/>
    <sheet name="8-STRUCTURED TRAINING" sheetId="17" r:id="rId10"/>
    <sheet name="SUMMARY OF WORKS" sheetId="11" r:id="rId11"/>
  </sheets>
  <externalReferences>
    <externalReference r:id="rId12"/>
    <externalReference r:id="rId13"/>
    <externalReference r:id="rId14"/>
    <externalReference r:id="rId15"/>
  </externalReferences>
  <definedNames>
    <definedName name="_____________SEC1200" localSheetId="9">#REF!</definedName>
    <definedName name="_____________SEC1200">#REF!</definedName>
    <definedName name="___________SEC1200" localSheetId="9">#REF!</definedName>
    <definedName name="___________SEC1200">#REF!</definedName>
    <definedName name="_________SEC1200">#REF!</definedName>
    <definedName name="_______SEC1200">#REF!</definedName>
    <definedName name="______SEC1200">#REF!</definedName>
    <definedName name="_____SEC1200">#REF!</definedName>
    <definedName name="____SEC1200">#REF!</definedName>
    <definedName name="___SEC1200">#REF!</definedName>
    <definedName name="__IntlFixup" hidden="1">TRUE</definedName>
    <definedName name="__SEC1200">#REF!</definedName>
    <definedName name="__tax1">#REF!</definedName>
    <definedName name="__tax2">#REF!</definedName>
    <definedName name="__tax3">#REF!</definedName>
    <definedName name="__tax4">#REF!</definedName>
    <definedName name="_Parse_Out" hidden="1">#REF!</definedName>
    <definedName name="_SEC1200">#REF!</definedName>
    <definedName name="_tax1">#REF!</definedName>
    <definedName name="_tax2">#REF!</definedName>
    <definedName name="_tax3">#REF!</definedName>
    <definedName name="_tax4">#REF!</definedName>
    <definedName name="A">#REF!</definedName>
    <definedName name="A_11">#REF!</definedName>
    <definedName name="A_2">#REF!</definedName>
    <definedName name="A_8">'[1]50 kl'!#REF!</definedName>
    <definedName name="banzieast">#REF!</definedName>
    <definedName name="banzieast_11">#REF!</definedName>
    <definedName name="banzieast_2">#REF!</definedName>
    <definedName name="banzieasthh">#REF!</definedName>
    <definedName name="banzieasthh_11">#REF!</definedName>
    <definedName name="banzieasthh_2">#REF!</definedName>
    <definedName name="Bedding">#REF!</definedName>
    <definedName name="Bedding_11">#REF!</definedName>
    <definedName name="Bedding_2">#REF!</definedName>
    <definedName name="boxes">#REF!</definedName>
    <definedName name="button_area_1">#REF!</definedName>
    <definedName name="carol">#REF!</definedName>
    <definedName name="CC">'[2]Customize Your Invoice'!$G$22:$G$25</definedName>
    <definedName name="CCT">#REF!</definedName>
    <definedName name="cdk">#REF!</definedName>
    <definedName name="celltips_area">#REF!</definedName>
    <definedName name="Concrete">#REF!</definedName>
    <definedName name="Concrete_11">#REF!</definedName>
    <definedName name="Concrete_2">#REF!</definedName>
    <definedName name="Corrosion">#REF!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dflt1">'[2]Customize Your Invoice'!$E$22</definedName>
    <definedName name="dflt4">'[2]Customize Your Invoice'!$E$26</definedName>
    <definedName name="dflt5">'[2]Customize Your Invoice'!$E$27</definedName>
    <definedName name="dflt6">'[2]Customize Your Invoice'!$D$28</definedName>
    <definedName name="display_area_2">#REF!</definedName>
    <definedName name="Earthworks">#REF!</definedName>
    <definedName name="Earthworks_11">#REF!</definedName>
    <definedName name="Earthworks_2">#REF!</definedName>
    <definedName name="Evaluation">#REF!</definedName>
    <definedName name="Excel_BuiltIn__FilterDatabase_2">#REF!</definedName>
    <definedName name="Excel_BuiltIn_Print_Titles_8">'[1]50 kl'!#REF!</definedName>
    <definedName name="Gabion">#REF!</definedName>
    <definedName name="Gabion_11">#REF!</definedName>
    <definedName name="Gabion_2">#REF!</definedName>
    <definedName name="hani">#REF!</definedName>
    <definedName name="hani_11">#REF!</definedName>
    <definedName name="hani_2">#REF!</definedName>
    <definedName name="hanihh">#REF!</definedName>
    <definedName name="hanihh_11">#REF!</definedName>
    <definedName name="hanihh_2">#REF!</definedName>
    <definedName name="henry">#REF!</definedName>
    <definedName name="hoite">#REF!</definedName>
    <definedName name="hoitehh">#REF!</definedName>
    <definedName name="Items_01" localSheetId="10">#REF!</definedName>
    <definedName name="Items_01" localSheetId="1">#REF!</definedName>
    <definedName name="Items_01">#REF!</definedName>
    <definedName name="Items_01_11">#REF!</definedName>
    <definedName name="Items_01_2">#REF!</definedName>
    <definedName name="mainscost">[3]Mains!$D$24</definedName>
    <definedName name="mainslenghtlargell">[3]Mains!$F$25</definedName>
    <definedName name="mainslenghtsmall">[3]Mains!$F$26</definedName>
    <definedName name="NO">#REF!</definedName>
    <definedName name="NQABARA">#REF!</definedName>
    <definedName name="NQABARA_11">#REF!</definedName>
    <definedName name="NQABARA_2">#REF!</definedName>
    <definedName name="PandG">#REF!</definedName>
    <definedName name="PandG_11">#REF!</definedName>
    <definedName name="PandG_2">#REF!</definedName>
    <definedName name="Pipes">#REF!</definedName>
    <definedName name="Pipes_11">#REF!</definedName>
    <definedName name="Pipes_2">#REF!</definedName>
    <definedName name="PIPES1">#REF!</definedName>
    <definedName name="_xlnm.Print_Area" localSheetId="2">'1-P&amp;G'!$A$1:$G$161</definedName>
    <definedName name="_xlnm.Print_Area" localSheetId="3">'2-SITE CLEARENCE'!$A$1:$G$55</definedName>
    <definedName name="_xlnm.Print_Area" localSheetId="4">'3-PIPE TRENCHES'!$A$1:$F$59</definedName>
    <definedName name="_xlnm.Print_Area" localSheetId="5">'4-BEDDING'!$A$1:$G$57</definedName>
    <definedName name="_xlnm.Print_Area" localSheetId="0">'5ML RESERVOIR'!$A$1:$G$450</definedName>
    <definedName name="_xlnm.Print_Area" localSheetId="6">'5-PIPEWORK'!$A$1:$G$189</definedName>
    <definedName name="_xlnm.Print_Area" localSheetId="7">'6-REFURB OF 3.5ML RESERV'!$A$1:$G$62</definedName>
    <definedName name="_xlnm.Print_Area" localSheetId="8">'7-STEEL TANK'!$A$1:$F$110</definedName>
    <definedName name="_xlnm.Print_Area" localSheetId="10">'SUMMARY OF WORKS'!$A$1:$D$26</definedName>
    <definedName name="_xlnm.Print_Area" localSheetId="1">'SUMMARY OF WORKS RESERVOIR'!$A$1:$D$17</definedName>
    <definedName name="_xlnm.Print_Titles">#REF!</definedName>
    <definedName name="Pumps">#REF!</definedName>
    <definedName name="Pumps_11">#REF!</definedName>
    <definedName name="Pumps_2">#REF!</definedName>
    <definedName name="PUMPS1">#REF!</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6">#REF!</definedName>
    <definedName name="qzqzqz7">#REF!</definedName>
    <definedName name="qzqzqz8">#REF!</definedName>
    <definedName name="qzqzqz9">#REF!</definedName>
    <definedName name="rr">#REF!</definedName>
    <definedName name="shgjgs">#REF!</definedName>
    <definedName name="snuf">#REF!</definedName>
    <definedName name="staff">[4]quantities!#REF!</definedName>
    <definedName name="staff_11">[4]quantities!#REF!</definedName>
    <definedName name="staff_2">[4]quantities!#REF!</definedName>
    <definedName name="Tasks">#REF!</definedName>
    <definedName name="Tender">#REF!</definedName>
    <definedName name="tnder">#REF!</definedName>
    <definedName name="TOT">#REF!</definedName>
    <definedName name="Trenches">#REF!</definedName>
    <definedName name="Trenches_11">#REF!</definedName>
    <definedName name="Trenches_2">#REF!</definedName>
    <definedName name="tt" hidden="1">#REF!</definedName>
    <definedName name="vital5">'[2]Customize Your Invoice'!$E$15</definedName>
    <definedName name="x">#REF!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17" i="6" l="1"/>
  <c r="D20" i="11"/>
  <c r="G10" i="17"/>
  <c r="G8" i="17"/>
  <c r="G6" i="17"/>
  <c r="E276" i="13"/>
  <c r="E12" i="17" l="1"/>
  <c r="G241" i="13" l="1"/>
  <c r="E133" i="3"/>
  <c r="E143" i="3"/>
  <c r="E161" i="3"/>
  <c r="C496" i="13"/>
  <c r="E376" i="13"/>
  <c r="E358" i="13"/>
  <c r="E416" i="13"/>
  <c r="D9" i="8" l="1"/>
  <c r="D11" i="8"/>
  <c r="F113" i="6"/>
  <c r="E173" i="3"/>
  <c r="E153" i="3"/>
  <c r="E151" i="3"/>
  <c r="E43" i="13"/>
  <c r="E8" i="13"/>
  <c r="E10" i="13"/>
  <c r="E51" i="13"/>
  <c r="L14" i="16"/>
  <c r="F141" i="6" l="1"/>
  <c r="E135" i="3" l="1"/>
  <c r="E122" i="3"/>
  <c r="E118" i="3"/>
  <c r="E116" i="3"/>
  <c r="E50" i="3"/>
  <c r="E16" i="3"/>
  <c r="E14" i="3"/>
  <c r="D12" i="10"/>
  <c r="D48" i="10"/>
  <c r="D17" i="8"/>
  <c r="D19" i="8"/>
  <c r="D21" i="8"/>
  <c r="F123" i="6"/>
  <c r="E16" i="13"/>
  <c r="E24" i="13"/>
  <c r="F127" i="6"/>
  <c r="E12" i="9"/>
  <c r="E360" i="13"/>
  <c r="E30" i="13" l="1"/>
  <c r="E18" i="13"/>
  <c r="E26" i="13"/>
  <c r="E22" i="13"/>
  <c r="E39" i="13" s="1"/>
  <c r="E34" i="13"/>
  <c r="E14" i="9"/>
  <c r="D45" i="8"/>
  <c r="D47" i="8" s="1"/>
  <c r="E324" i="13"/>
  <c r="E334" i="13"/>
  <c r="E84" i="13"/>
  <c r="D57" i="8"/>
  <c r="D55" i="8"/>
  <c r="D53" i="8"/>
  <c r="D33" i="8"/>
  <c r="E165" i="3"/>
  <c r="E167" i="3"/>
  <c r="E169" i="3"/>
  <c r="E82" i="3"/>
  <c r="E84" i="3"/>
  <c r="E86" i="3"/>
  <c r="E88" i="3"/>
  <c r="E96" i="3"/>
  <c r="E106" i="3"/>
  <c r="E108" i="3"/>
  <c r="E110" i="3"/>
  <c r="E137" i="3"/>
  <c r="E139" i="3"/>
  <c r="E141" i="3"/>
  <c r="E145" i="3"/>
  <c r="E147" i="3"/>
  <c r="E52" i="3"/>
  <c r="E54" i="3"/>
  <c r="E56" i="3"/>
  <c r="E58" i="3"/>
  <c r="E60" i="3"/>
  <c r="E62" i="3"/>
  <c r="E70" i="3"/>
  <c r="E72" i="3"/>
  <c r="E74" i="3"/>
  <c r="E76" i="3"/>
  <c r="E306" i="13"/>
  <c r="E322" i="13" s="1"/>
  <c r="E308" i="13"/>
  <c r="E158" i="13"/>
  <c r="D35" i="8" l="1"/>
  <c r="E332" i="13"/>
  <c r="E41" i="13"/>
  <c r="G149" i="6" l="1"/>
  <c r="G145" i="6"/>
  <c r="C16" i="11"/>
  <c r="E215" i="13"/>
  <c r="E213" i="13"/>
  <c r="G248" i="13"/>
  <c r="G246" i="13"/>
  <c r="E244" i="13"/>
  <c r="E320" i="13"/>
  <c r="E217" i="13" l="1"/>
  <c r="E192" i="13"/>
  <c r="E176" i="13"/>
  <c r="E166" i="13"/>
  <c r="E170" i="13"/>
  <c r="E160" i="13"/>
  <c r="E156" i="13"/>
  <c r="E154" i="13"/>
  <c r="E152" i="13"/>
  <c r="E150" i="13"/>
  <c r="E140" i="13"/>
  <c r="E76" i="13"/>
  <c r="E74" i="13"/>
  <c r="E206" i="13" l="1"/>
  <c r="E72" i="13"/>
  <c r="E172" i="13"/>
  <c r="E174" i="13"/>
  <c r="E178" i="13"/>
  <c r="E70" i="13" l="1"/>
  <c r="E108" i="13"/>
  <c r="E104" i="13" l="1"/>
  <c r="E106" i="13"/>
  <c r="D9" i="16" l="1"/>
  <c r="D12" i="16" s="1"/>
  <c r="D13" i="16" s="1"/>
  <c r="D14" i="16" l="1"/>
  <c r="D15" i="16" s="1"/>
  <c r="C18" i="11"/>
  <c r="C14" i="11"/>
  <c r="C12" i="11"/>
  <c r="C10" i="11"/>
  <c r="C8" i="11"/>
  <c r="C6" i="11"/>
  <c r="D16" i="16" l="1"/>
  <c r="D17" i="16" s="1"/>
  <c r="D16" i="10"/>
  <c r="D8" i="10"/>
  <c r="G100" i="6"/>
  <c r="E151" i="6"/>
  <c r="E147" i="6"/>
  <c r="G141" i="6"/>
  <c r="E143" i="6" s="1"/>
  <c r="G135" i="6"/>
  <c r="E137" i="6" s="1"/>
  <c r="G131" i="6"/>
  <c r="E133" i="6" s="1"/>
  <c r="G127" i="6"/>
  <c r="E129" i="6" s="1"/>
  <c r="G117" i="6"/>
  <c r="E119" i="6" s="1"/>
  <c r="G113" i="6"/>
  <c r="E115" i="6" s="1"/>
  <c r="G123" i="6"/>
  <c r="E125" i="6" s="1"/>
  <c r="G109" i="6"/>
  <c r="G94" i="6"/>
  <c r="G96" i="6"/>
  <c r="E98" i="6" s="1"/>
  <c r="D40" i="10" l="1"/>
  <c r="D20" i="10"/>
  <c r="D22" i="10"/>
  <c r="D18" i="10"/>
  <c r="D12" i="11" l="1"/>
  <c r="D8" i="11"/>
  <c r="D18" i="11" l="1"/>
  <c r="D16" i="11" l="1"/>
  <c r="D6" i="11" l="1"/>
  <c r="D10" i="11" l="1"/>
  <c r="D14" i="11" l="1"/>
  <c r="D21" i="11" s="1"/>
  <c r="D22" i="11" l="1"/>
  <c r="D23" i="11" l="1"/>
  <c r="D24" i="11" s="1"/>
  <c r="D25" i="11" l="1"/>
  <c r="D26" i="11" s="1"/>
</calcChain>
</file>

<file path=xl/sharedStrings.xml><?xml version="1.0" encoding="utf-8"?>
<sst xmlns="http://schemas.openxmlformats.org/spreadsheetml/2006/main" count="1341" uniqueCount="753">
  <si>
    <t>ITEM</t>
  </si>
  <si>
    <t>PAYMENT</t>
  </si>
  <si>
    <t>DESCRIPTION</t>
  </si>
  <si>
    <t>UNIT</t>
  </si>
  <si>
    <t>QUANTITY</t>
  </si>
  <si>
    <t xml:space="preserve">RATE </t>
  </si>
  <si>
    <t>AMOUNT</t>
  </si>
  <si>
    <t>SABS 1200C</t>
  </si>
  <si>
    <t>SITE CLEARANCE</t>
  </si>
  <si>
    <t/>
  </si>
  <si>
    <t>8.2.1</t>
  </si>
  <si>
    <t>Clear and Grub</t>
  </si>
  <si>
    <t>m²</t>
  </si>
  <si>
    <t>SABS 1200 DA</t>
  </si>
  <si>
    <t>8.3.1</t>
  </si>
  <si>
    <t>Excavation</t>
  </si>
  <si>
    <t>b)    Excavate in all materials and dispose</t>
  </si>
  <si>
    <t>m³</t>
  </si>
  <si>
    <t>c)    Extra-over for</t>
  </si>
  <si>
    <t>8.3.2</t>
  </si>
  <si>
    <t>Restricted Excavation</t>
  </si>
  <si>
    <t xml:space="preserve">       in all materials and dispose </t>
  </si>
  <si>
    <t>8.3.6</t>
  </si>
  <si>
    <t>Topsoiling</t>
  </si>
  <si>
    <t>EARTHWORKS (PIPE TRENCHES)</t>
  </si>
  <si>
    <t>SABS 1200 G</t>
  </si>
  <si>
    <t>CONCRETE (STRUCTURAL)</t>
  </si>
  <si>
    <t>SCHEDULED FORMWORK ITEMS</t>
  </si>
  <si>
    <t>Rough</t>
  </si>
  <si>
    <t>Carried forward</t>
  </si>
  <si>
    <t>Brought forward</t>
  </si>
  <si>
    <t>8.2.2</t>
  </si>
  <si>
    <t>Smooth</t>
  </si>
  <si>
    <t xml:space="preserve">a) Vertical plane to curved walls above ground level </t>
  </si>
  <si>
    <t>b) Horizontal plane to roof slab soffit</t>
  </si>
  <si>
    <t>c) Vertical plane to up stand beam around roof slab</t>
  </si>
  <si>
    <t>d) Inclined plane to form shear cone at column heads</t>
  </si>
  <si>
    <t>f) Horizontal plane to roof slab soffit of chambers</t>
  </si>
  <si>
    <t>8.2.5</t>
  </si>
  <si>
    <t>Narrow Widths (up to 200 mm wide)</t>
  </si>
  <si>
    <t>a)    In reservoir structure</t>
  </si>
  <si>
    <t>m</t>
  </si>
  <si>
    <t>b)    In vertical plane to chamber roof slab</t>
  </si>
  <si>
    <t>PSG 8.2.6</t>
  </si>
  <si>
    <t>Box Out Holes / Form Voids</t>
  </si>
  <si>
    <t>PSG 8.2.6 (a)</t>
  </si>
  <si>
    <t>Small, circular, of diameter up to and including 0,65 m</t>
  </si>
  <si>
    <t>1)      -                                       0,5 m deep</t>
  </si>
  <si>
    <t>PSG 8.2.6 (d)</t>
  </si>
  <si>
    <t>t</t>
  </si>
  <si>
    <t>PSG 8.3.2</t>
  </si>
  <si>
    <t>High-tensile welded mesh</t>
  </si>
  <si>
    <t>SABS 1200 GF</t>
  </si>
  <si>
    <t>PRESTRESSED CONCRETE</t>
  </si>
  <si>
    <t>Sum</t>
  </si>
  <si>
    <t>8.2.7.1</t>
  </si>
  <si>
    <t>Supply and install sheathing and tendons</t>
  </si>
  <si>
    <t>MN.m</t>
  </si>
  <si>
    <t>8.2.7.2</t>
  </si>
  <si>
    <t xml:space="preserve">Supply and install anchorages and couplers to suit </t>
  </si>
  <si>
    <t>tendons</t>
  </si>
  <si>
    <t>a)    Anchorage at jacking end</t>
  </si>
  <si>
    <t>MN</t>
  </si>
  <si>
    <t>8.2.3.4</t>
  </si>
  <si>
    <t>8.2.6</t>
  </si>
  <si>
    <t xml:space="preserve">Special tests </t>
  </si>
  <si>
    <t>PSG 8.4.2 (a)</t>
  </si>
  <si>
    <t>PSG 8.4.2 (b)</t>
  </si>
  <si>
    <t>8.4.3</t>
  </si>
  <si>
    <t>Strength Concrete</t>
  </si>
  <si>
    <t>8.4.4</t>
  </si>
  <si>
    <t>Unformed surface finishes</t>
  </si>
  <si>
    <t>a)    Wood-floated finish</t>
  </si>
  <si>
    <t>i)    To top of concrete</t>
  </si>
  <si>
    <t>b)    Steel-floated finish</t>
  </si>
  <si>
    <t>i)    To top of foundation inside reservoir and strip footing</t>
  </si>
  <si>
    <t>ii)    To reservoir floor</t>
  </si>
  <si>
    <t>iii)   To reservoir roof</t>
  </si>
  <si>
    <t>iv)   To top of reservoir wall</t>
  </si>
  <si>
    <t>v)    To top of roof up stand</t>
  </si>
  <si>
    <t>vi)   To top of chamber floor slabs</t>
  </si>
  <si>
    <t>vii)   To top of chamber walls</t>
  </si>
  <si>
    <t>viii ) To top of chamber roof</t>
  </si>
  <si>
    <t>PSG 8.4.7</t>
  </si>
  <si>
    <t>Pipes and conduits embedded in concrete</t>
  </si>
  <si>
    <t>PSG 8.4.8</t>
  </si>
  <si>
    <t>Grouting of pipes / specials through walls</t>
  </si>
  <si>
    <t>Joints</t>
  </si>
  <si>
    <t>PSG 8.11</t>
  </si>
  <si>
    <t>Miscellaneous</t>
  </si>
  <si>
    <t>PSG 8.12</t>
  </si>
  <si>
    <t>110 mm diameter perforated drain pipe</t>
  </si>
  <si>
    <t>PSG 8.13</t>
  </si>
  <si>
    <t>PSG 8.14</t>
  </si>
  <si>
    <t>PSG 8.15</t>
  </si>
  <si>
    <t>Reservoir and chamber access and ventilation</t>
  </si>
  <si>
    <t>the reservoir roof as indicated on the drawings</t>
  </si>
  <si>
    <t>PSG 8.9</t>
  </si>
  <si>
    <t>Testing for watertightness</t>
  </si>
  <si>
    <t>PSG 8.10</t>
  </si>
  <si>
    <t>Cleansing and disinfection</t>
  </si>
  <si>
    <t>PSG 8.19</t>
  </si>
  <si>
    <t>PROVISIONAL SUM</t>
  </si>
  <si>
    <t>PSG 8.19.1</t>
  </si>
  <si>
    <t xml:space="preserve">Provisional Sum for the supply and installation of a  </t>
  </si>
  <si>
    <t>Prov Sum</t>
  </si>
  <si>
    <t>PSG 8.19.2</t>
  </si>
  <si>
    <t>Extra-over provisional sum for overheads and handling</t>
  </si>
  <si>
    <t>%</t>
  </si>
  <si>
    <t>TOTAL CARRIED TO SUMMARY</t>
  </si>
  <si>
    <t>c)    Form 25 mm x 25 mm fillets around all exposed edges</t>
  </si>
  <si>
    <t>Blinding layer in class 15/19 concrete (100 mm thick) and no fines</t>
  </si>
  <si>
    <t>No fines concrete, 85 mm thick around 110 geo pipes</t>
  </si>
  <si>
    <t xml:space="preserve">Establishing on site, supply and maintenance </t>
  </si>
  <si>
    <t>of tensioning equipment</t>
  </si>
  <si>
    <t>1.1.1</t>
  </si>
  <si>
    <t>1.1.2</t>
  </si>
  <si>
    <t>1.1.3</t>
  </si>
  <si>
    <t>1.1.4</t>
  </si>
  <si>
    <t>1.2.1</t>
  </si>
  <si>
    <t>1.2.2</t>
  </si>
  <si>
    <t>1.2.3</t>
  </si>
  <si>
    <t>1.2.4</t>
  </si>
  <si>
    <t>FIXED-CHARGE ITEMS</t>
  </si>
  <si>
    <t>Contractual Requirements</t>
  </si>
  <si>
    <t>1.1.5</t>
  </si>
  <si>
    <t>1.1.6</t>
  </si>
  <si>
    <t>1.1.7</t>
  </si>
  <si>
    <t>1.1.8</t>
  </si>
  <si>
    <t>1.1.9</t>
  </si>
  <si>
    <t>1.1.11</t>
  </si>
  <si>
    <t>1.1.12</t>
  </si>
  <si>
    <t>1.1.13</t>
  </si>
  <si>
    <t>1.1.14</t>
  </si>
  <si>
    <t>1.1.15</t>
  </si>
  <si>
    <t>8.3.4</t>
  </si>
  <si>
    <t>8.4.1</t>
  </si>
  <si>
    <t>8.4.2</t>
  </si>
  <si>
    <t>1.2.5</t>
  </si>
  <si>
    <t>1.2.6</t>
  </si>
  <si>
    <t>1.2.7</t>
  </si>
  <si>
    <t>1.2.8</t>
  </si>
  <si>
    <t>1.2.9</t>
  </si>
  <si>
    <t>1.2.10</t>
  </si>
  <si>
    <t>1.2.11</t>
  </si>
  <si>
    <t>1.2.12</t>
  </si>
  <si>
    <t>1.2.13</t>
  </si>
  <si>
    <t>1.3.1</t>
  </si>
  <si>
    <t>1.4.1</t>
  </si>
  <si>
    <t>Allowance for labour</t>
  </si>
  <si>
    <t>Allowance for material</t>
  </si>
  <si>
    <t>Allowance for plant</t>
  </si>
  <si>
    <t>1.5.1</t>
  </si>
  <si>
    <t>1.5.2</t>
  </si>
  <si>
    <t>1.5.3</t>
  </si>
  <si>
    <t>PSA 8.8.7</t>
  </si>
  <si>
    <t>DAY WORKS</t>
  </si>
  <si>
    <t>2.1.1</t>
  </si>
  <si>
    <t>2.2.1</t>
  </si>
  <si>
    <t>2.2.2</t>
  </si>
  <si>
    <t>2.2.5</t>
  </si>
  <si>
    <t>RATE</t>
  </si>
  <si>
    <t>PSL 8.2.22</t>
  </si>
  <si>
    <t>Supply and erection of new fencing material:</t>
  </si>
  <si>
    <t xml:space="preserve">Erect 2 100 mm high security fencing with flat rap razor </t>
  </si>
  <si>
    <t>wire on top as indicated on drawings</t>
  </si>
  <si>
    <t>PSL 8.2.23</t>
  </si>
  <si>
    <t>New gates:</t>
  </si>
  <si>
    <t>gate poles and stay poles as per drawing)</t>
  </si>
  <si>
    <t>3.1.1</t>
  </si>
  <si>
    <t>3.1.2</t>
  </si>
  <si>
    <t>3.1.3</t>
  </si>
  <si>
    <t>3.3.1</t>
  </si>
  <si>
    <t>3.3.2</t>
  </si>
  <si>
    <t>3.3.4</t>
  </si>
  <si>
    <t>EXCAVATION</t>
  </si>
  <si>
    <t>8.3.3.1</t>
  </si>
  <si>
    <t>MEDIUM PRESSURE PIPELINES</t>
  </si>
  <si>
    <t>PSL 8.2.18</t>
  </si>
  <si>
    <t>Provisional Sum for earthing and lightning protection</t>
  </si>
  <si>
    <t xml:space="preserve">chlorination dosing plant, with all connections in a 2 room brick building </t>
  </si>
  <si>
    <t>No.</t>
  </si>
  <si>
    <t>CONCRETE</t>
  </si>
  <si>
    <t>Hard rock excavation</t>
  </si>
  <si>
    <t>3.3.3</t>
  </si>
  <si>
    <t>Intermediate excavation</t>
  </si>
  <si>
    <t>a)    Remove top soil to nominal depth of 100 mm, stockpile and maintain</t>
  </si>
  <si>
    <t>Supply and install Limitgliss bearing strip between wall and roof</t>
  </si>
  <si>
    <t>drawings</t>
  </si>
  <si>
    <t>bar and lock</t>
  </si>
  <si>
    <t>Provisional Sum for telemetry</t>
  </si>
  <si>
    <t xml:space="preserve"> </t>
  </si>
  <si>
    <t>Provision of Structured Training</t>
  </si>
  <si>
    <t>Generic Skills</t>
  </si>
  <si>
    <t>Prov.Sum</t>
  </si>
  <si>
    <t>Entrepreneurial Skills</t>
  </si>
  <si>
    <t>Training Venue</t>
  </si>
  <si>
    <t>PSG 8.16</t>
  </si>
  <si>
    <t>Supply and place 100mm thick layer of 25mm washed crush stone on the roof</t>
  </si>
  <si>
    <t>dowels as shown on drawing</t>
  </si>
  <si>
    <t>1.3.4</t>
  </si>
  <si>
    <t>SECTION 1 : PRELIMINARY AND GENERAL</t>
  </si>
  <si>
    <t>ITEM
NO</t>
  </si>
  <si>
    <t>QTY</t>
  </si>
  <si>
    <t>TENDERED AMOUNT</t>
  </si>
  <si>
    <t>1</t>
  </si>
  <si>
    <t>SANS
1200 A
1200 AB</t>
  </si>
  <si>
    <t>1.1</t>
  </si>
  <si>
    <t>8.3</t>
  </si>
  <si>
    <t>Establish Facilities on the Site :</t>
  </si>
  <si>
    <t>PSAB</t>
  </si>
  <si>
    <t>a) Facilities for Engineer (SANS 1200 AB)</t>
  </si>
  <si>
    <t>Provision of safety equipment for the use by the Engineer.</t>
  </si>
  <si>
    <t xml:space="preserve">Car Ports: 2 car ports  </t>
  </si>
  <si>
    <t>b) Facilities for Contractor</t>
  </si>
  <si>
    <t>Offices and storage sheds</t>
  </si>
  <si>
    <t>Living accommodation</t>
  </si>
  <si>
    <t>Ablution and latrine facilities</t>
  </si>
  <si>
    <t>1.1.10</t>
  </si>
  <si>
    <t>Tools and equipment</t>
  </si>
  <si>
    <t>Water supplies, electric power and communications</t>
  </si>
  <si>
    <t>PSA 8.9</t>
  </si>
  <si>
    <t>Compliance with OHS act and construction regulations of 2014.</t>
  </si>
  <si>
    <t>Dealing with water</t>
  </si>
  <si>
    <t>Remove Engineer's and Contractor's Site establishment on completion</t>
  </si>
  <si>
    <t>1.2</t>
  </si>
  <si>
    <t>8.4</t>
  </si>
  <si>
    <t>TIME-RELATED ITEMS</t>
  </si>
  <si>
    <t xml:space="preserve"> Total Carried Forward</t>
  </si>
  <si>
    <t xml:space="preserve"> Brought Forward</t>
  </si>
  <si>
    <t>Operate and maintain facilities on the Site:</t>
  </si>
  <si>
    <t>4
5</t>
  </si>
  <si>
    <t>a) Facilities for Engineer for duration of construction (SANS 1200 AB)</t>
  </si>
  <si>
    <t>Offices: 1 room, etc., as for item 1.1.2</t>
  </si>
  <si>
    <t>Prov. Sum</t>
  </si>
  <si>
    <t>b) Facilities for Contractor for duration of construction, except where otherwise stated</t>
  </si>
  <si>
    <t xml:space="preserve">Dealing with water </t>
  </si>
  <si>
    <t>Supervision</t>
  </si>
  <si>
    <t>Company and head office overhead costs</t>
  </si>
  <si>
    <t>8.4.5</t>
  </si>
  <si>
    <t>1.3</t>
  </si>
  <si>
    <t>8.5
PSA 8.5</t>
  </si>
  <si>
    <t>SUMS STATED PROVISIONALLY BY ENGINEER</t>
  </si>
  <si>
    <t>1.3.2</t>
  </si>
  <si>
    <t>1.4</t>
  </si>
  <si>
    <t>SUMS STATED PROVISIONALLY BY EMPLOYER</t>
  </si>
  <si>
    <t>PSA 8.11</t>
  </si>
  <si>
    <t xml:space="preserve"> Total Carried Forward To Summary</t>
  </si>
  <si>
    <t>Offices:  1 furnished room with a telephone, colour printer, internet connection</t>
  </si>
  <si>
    <t>Provide access to and on the Site</t>
  </si>
  <si>
    <t>Car Pots</t>
  </si>
  <si>
    <t>Contractor's establishment</t>
  </si>
  <si>
    <t>Updating and amending risk assessments, safe working procedures, the project Health &amp; Safety file, the Health &amp; Safety plan, the provision and maintenance of Personal Protective Equipment &amp; Clothing and any other Health &amp; Safety matters the contractor deems necessary</t>
  </si>
  <si>
    <t>Maintain access to and on the Site</t>
  </si>
  <si>
    <t>Locating and Relocation of existing services, where ordered by the Engineer</t>
  </si>
  <si>
    <t>Temporary Works:</t>
  </si>
  <si>
    <t>Accommodation of traffic</t>
  </si>
  <si>
    <t>Community Participation</t>
  </si>
  <si>
    <t>a) Community Liason Officer</t>
  </si>
  <si>
    <t xml:space="preserve">Charge required by Contractor on subitem above </t>
  </si>
  <si>
    <t>c) Provision of local labour PPE</t>
  </si>
  <si>
    <t>d) Overhead,charges and profit on item above</t>
  </si>
  <si>
    <t>e) Health and Safety Agent</t>
  </si>
  <si>
    <t>g) Monthly Environmental Audits to be conducted by an approved Professional Service Provider and to comply with Environmental Act, to be approved by the Employer's Agent.</t>
  </si>
  <si>
    <t>i)  Geotechnical testing and investigation.</t>
  </si>
  <si>
    <t>1.3.3</t>
  </si>
  <si>
    <t>1.5.4</t>
  </si>
  <si>
    <t>1.5</t>
  </si>
  <si>
    <t>1.6</t>
  </si>
  <si>
    <t>1.6.1</t>
  </si>
  <si>
    <t>1.6.2</t>
  </si>
  <si>
    <t>1.6.3</t>
  </si>
  <si>
    <t>1.6.4</t>
  </si>
  <si>
    <t>1.6.5</t>
  </si>
  <si>
    <t>1.6.6</t>
  </si>
  <si>
    <t>1.6.7</t>
  </si>
  <si>
    <t>1.6.8</t>
  </si>
  <si>
    <t>1.7</t>
  </si>
  <si>
    <t>1.7.1</t>
  </si>
  <si>
    <t>1.7.2</t>
  </si>
  <si>
    <t>1.7.3</t>
  </si>
  <si>
    <t>1.7.4</t>
  </si>
  <si>
    <t>1.7.5</t>
  </si>
  <si>
    <t>1.7.6</t>
  </si>
  <si>
    <t>Percentage adjustment to item 1.7.1</t>
  </si>
  <si>
    <t xml:space="preserve">Percentage adjustment to item 1.7.3 </t>
  </si>
  <si>
    <t>Percentage adjustment to item 1.7.5</t>
  </si>
  <si>
    <t>i) 2 x Sets of steel pointed safety shoes</t>
  </si>
  <si>
    <t>ii) 2 x Sets of safety jackets and vests</t>
  </si>
  <si>
    <t>iii) 2 x Sets of hard hats</t>
  </si>
  <si>
    <t>LEDIG WATER SUPPLY: PRELIMINARY AND GENERAL</t>
  </si>
  <si>
    <t>Additional tests required by the Engineer including ( Engineer's Soil Tests, Material Inspections, other additional tests as deemed necessary by the Engineer)</t>
  </si>
  <si>
    <t>Overheads, charges and profit on item 1.3.2</t>
  </si>
  <si>
    <t>Independent testing of material</t>
  </si>
  <si>
    <t>PAYMENT REF</t>
  </si>
  <si>
    <t>SABS 1200 C</t>
  </si>
  <si>
    <t>SECTION 2: SITE CLEARANCE</t>
  </si>
  <si>
    <t>2.1</t>
  </si>
  <si>
    <t>PS C 8.2.1</t>
  </si>
  <si>
    <t>Clear and grub</t>
  </si>
  <si>
    <t>2.2</t>
  </si>
  <si>
    <t>Removal and grubbing of large trees and tree stumps:</t>
  </si>
  <si>
    <t>(a) Girth exceeding 1 m up to and including 2 m</t>
  </si>
  <si>
    <t>(b) Girth exceeding 2 m up to and including 3 m</t>
  </si>
  <si>
    <t>2.3</t>
  </si>
  <si>
    <t>8.2.4</t>
  </si>
  <si>
    <t>Reclear surfaces (only on instruction from the Engineer)</t>
  </si>
  <si>
    <t>Rate Only</t>
  </si>
  <si>
    <t>2.4</t>
  </si>
  <si>
    <t xml:space="preserve">Take down existing fences </t>
  </si>
  <si>
    <t>2.5</t>
  </si>
  <si>
    <t>Dismantle and remove pipeline, electricity transmission line, cables etc.</t>
  </si>
  <si>
    <t>2.6</t>
  </si>
  <si>
    <t>8.2.8</t>
  </si>
  <si>
    <t>Transport material and debris to unspecified sites and dump</t>
  </si>
  <si>
    <t>LEDIG WATER SUPPLY: SITE CLEARENCE</t>
  </si>
  <si>
    <r>
      <t>m</t>
    </r>
    <r>
      <rPr>
        <vertAlign val="superscript"/>
        <sz val="9"/>
        <color rgb="FF000000"/>
        <rFont val="Arial"/>
        <family val="2"/>
      </rPr>
      <t>3.</t>
    </r>
    <r>
      <rPr>
        <sz val="9"/>
        <color rgb="FF000000"/>
        <rFont val="Arial"/>
        <family val="2"/>
      </rPr>
      <t>km</t>
    </r>
  </si>
  <si>
    <t>3</t>
  </si>
  <si>
    <t>SANS
1200 DB</t>
  </si>
  <si>
    <t>3.1</t>
  </si>
  <si>
    <t>8.3.2(a)</t>
  </si>
  <si>
    <t>PSDB 8.3.2(b)</t>
  </si>
  <si>
    <t>3.2.1</t>
  </si>
  <si>
    <t>3.2.2</t>
  </si>
  <si>
    <t xml:space="preserve">8.3.2(c)   </t>
  </si>
  <si>
    <t>Excavate and dispose of unsuitable material from trench bottom</t>
  </si>
  <si>
    <t>Make up deficiency in backfill material:</t>
  </si>
  <si>
    <t>a) from other necessary excavations on site</t>
  </si>
  <si>
    <t>b) by importation from designated borrow pits</t>
  </si>
  <si>
    <t>c) by importation from commercial sources</t>
  </si>
  <si>
    <t>PSDB 8.3.3.1 (d)</t>
  </si>
  <si>
    <t xml:space="preserve">d) Make up deficiency in backfill material – sieve from excavated material </t>
  </si>
  <si>
    <t>PSDB 8.3.3.4</t>
  </si>
  <si>
    <t>Overhaul beyond free haul distances of 10km</t>
  </si>
  <si>
    <t>PSDB 8.3.8</t>
  </si>
  <si>
    <t>PSDB 8.3.9</t>
  </si>
  <si>
    <t>Backfill with soil cement fill</t>
  </si>
  <si>
    <t>PSDB 8.3.10</t>
  </si>
  <si>
    <t>Reinstatement of surfaces</t>
  </si>
  <si>
    <t>TEMPORARY WORKS</t>
  </si>
  <si>
    <t>3.8</t>
  </si>
  <si>
    <t>3.8.1</t>
  </si>
  <si>
    <t>3.8.2</t>
  </si>
  <si>
    <t>EARTHWORKS</t>
  </si>
  <si>
    <t>3.9.1</t>
  </si>
  <si>
    <t>3.9.2</t>
  </si>
  <si>
    <t>3.9.3</t>
  </si>
  <si>
    <t>Excavation, in all materials for trenches 0,9m wide, backfill, compact and dispose of surplus unsuitable material, for pipes 75mm to 250mm nominal diameter for the following depths below:</t>
  </si>
  <si>
    <t>Exceeding 1,5 m up to 2,0 m</t>
  </si>
  <si>
    <t>Exceeding 0,5 m up to 1,0 m</t>
  </si>
  <si>
    <t>Exceeding 1,0 m up to 1,5 m</t>
  </si>
  <si>
    <t>Extra-over items 3.1.1 to 3.1.3 incl. :</t>
  </si>
  <si>
    <t>3.2</t>
  </si>
  <si>
    <t>Excavate by hand to expose existing services</t>
  </si>
  <si>
    <t xml:space="preserve">EXISTING SERVICES
</t>
  </si>
  <si>
    <t>Services that intersect a trench</t>
  </si>
  <si>
    <t>No</t>
  </si>
  <si>
    <t>a) Surfaced Roads</t>
  </si>
  <si>
    <t>3.9</t>
  </si>
  <si>
    <t>b) Electrical and other Cables (Underground)</t>
  </si>
  <si>
    <t>c) Stormwater Pipe</t>
  </si>
  <si>
    <t>Handling of ground water in trenches</t>
  </si>
  <si>
    <t>Supply and place 19mm crushed stone from commercial sources</t>
  </si>
  <si>
    <t>Supply and place geotextile</t>
  </si>
  <si>
    <t>Provision of bedding material compacted to 93% of MAASHTO density (100% for sand) with material from trench excavation</t>
  </si>
  <si>
    <t xml:space="preserve">SANS
1200 LB    </t>
  </si>
  <si>
    <t>5.1</t>
  </si>
  <si>
    <t>PROVISION OF BEDDING FOR WATER PIPES</t>
  </si>
  <si>
    <t>Available from trench excavations</t>
  </si>
  <si>
    <t>5.1.1</t>
  </si>
  <si>
    <t>PSLB 8.2.1</t>
  </si>
  <si>
    <t>a) Selected granular material</t>
  </si>
  <si>
    <t>5.1.2</t>
  </si>
  <si>
    <t>b) Selected fill material</t>
  </si>
  <si>
    <t>Imported from</t>
  </si>
  <si>
    <t>PSLB 8.2.3</t>
  </si>
  <si>
    <t>Commercial sources</t>
  </si>
  <si>
    <t>5.2.1</t>
  </si>
  <si>
    <t>5.2.2</t>
  </si>
  <si>
    <t>5.2.3</t>
  </si>
  <si>
    <t>c) 10mm crushed stone</t>
  </si>
  <si>
    <t>Encasing of pipes in concrete</t>
  </si>
  <si>
    <t>a) 15 MPa/19 mm</t>
  </si>
  <si>
    <t>EXCAVATION FOR WATER PIPES</t>
  </si>
  <si>
    <t>LEDIG WATER SUPPLY: BEDDING</t>
  </si>
  <si>
    <t>LEDIG WATER SUPPLY: PIPE TRENCHES</t>
  </si>
  <si>
    <t>4</t>
  </si>
  <si>
    <t>4.1</t>
  </si>
  <si>
    <t>4.1.1</t>
  </si>
  <si>
    <t>4.1.2</t>
  </si>
  <si>
    <t>4.2</t>
  </si>
  <si>
    <t>4.2.1</t>
  </si>
  <si>
    <t>4.2.2</t>
  </si>
  <si>
    <t>4.2.3</t>
  </si>
  <si>
    <t>4.3</t>
  </si>
  <si>
    <t>4.4</t>
  </si>
  <si>
    <t>4.4.1</t>
  </si>
  <si>
    <t>Extra over for items 4.2.1 to 4.2.3 for bedding, cradle and blanket stabilized with 5% cement</t>
  </si>
  <si>
    <t>PVC-U Class 12 Pipes</t>
  </si>
  <si>
    <t>Supply, handle, lay and bed (Class C bedding), joint as described in notes on drawing,test and disinfect pipes for:</t>
  </si>
  <si>
    <t>a)    90mm Diameter</t>
  </si>
  <si>
    <t>b)    110mm Diameter</t>
  </si>
  <si>
    <t>c)    160mm Diameter</t>
  </si>
  <si>
    <t>d)    200mm Diameter</t>
  </si>
  <si>
    <t>e)    250mm Diameter</t>
  </si>
  <si>
    <t>SPECIALS AND FITTINGS</t>
  </si>
  <si>
    <t>5.1.3</t>
  </si>
  <si>
    <t>5.1.4</t>
  </si>
  <si>
    <t>5.1.5</t>
  </si>
  <si>
    <t>5.2</t>
  </si>
  <si>
    <t xml:space="preserve">PVC-U Pressure Bends </t>
  </si>
  <si>
    <t>Supply, lay, handle, bed (Class C bedding), joint, including cut pipes to lengths where required, test and disinfect for uPVC Class 12 pipes (Fittings PN16):</t>
  </si>
  <si>
    <t xml:space="preserve"> No</t>
  </si>
  <si>
    <t>PVC-U Equal Crosses</t>
  </si>
  <si>
    <t>PVC-U Reducing T-Pieces</t>
  </si>
  <si>
    <t>5.2.4</t>
  </si>
  <si>
    <t>End Caps for PVC-U Pipes</t>
  </si>
  <si>
    <t>90 mm Diameter x 45 °</t>
  </si>
  <si>
    <t>90 mm Diameter x 90 °</t>
  </si>
  <si>
    <t>110 mm Diameter x 45 °</t>
  </si>
  <si>
    <t>110 mm Diameter x 90 °</t>
  </si>
  <si>
    <t>160 mm Diameter x 90 °</t>
  </si>
  <si>
    <t>160 mm Diameter x 45 °</t>
  </si>
  <si>
    <t>200 mm Diameter x 45 °</t>
  </si>
  <si>
    <t>200 mm Diameter x 90 °</t>
  </si>
  <si>
    <t>250 mm Diameter x 45 °</t>
  </si>
  <si>
    <t>250 mm Diameter x 90 °</t>
  </si>
  <si>
    <t>90 x 90 Diameter</t>
  </si>
  <si>
    <t>110 x 110 Diameter</t>
  </si>
  <si>
    <t>160 x 160 Diameter</t>
  </si>
  <si>
    <t>200 x 200 Diameter</t>
  </si>
  <si>
    <t>90 x 110 Diameter</t>
  </si>
  <si>
    <t>90 x 200 Diameter</t>
  </si>
  <si>
    <t>110 x 160 Diameter</t>
  </si>
  <si>
    <t>160 x 200 Diameter</t>
  </si>
  <si>
    <t>200 x 250 Diameter</t>
  </si>
  <si>
    <t>Saddles (Plasson or Similar Approved) for PVC-U Pipes (PN16)</t>
  </si>
  <si>
    <t>5.2.5</t>
  </si>
  <si>
    <t>Erf Connections</t>
  </si>
  <si>
    <t>5.2.6</t>
  </si>
  <si>
    <t>i) 0.5-2 m Lengths</t>
  </si>
  <si>
    <t>ii) 10-15 m Lengths</t>
  </si>
  <si>
    <t xml:space="preserve">a) Single Water Erf Connection </t>
  </si>
  <si>
    <t xml:space="preserve">b) Double Water Erf Connection </t>
  </si>
  <si>
    <t>5.2.7</t>
  </si>
  <si>
    <t>Valve Assemblies</t>
  </si>
  <si>
    <t>5.2.8</t>
  </si>
  <si>
    <t>Fire Hydrants</t>
  </si>
  <si>
    <t>a) 90 mm Diameter</t>
  </si>
  <si>
    <t>b) 110 mm Diameter</t>
  </si>
  <si>
    <t>c) 160 mm Diameter</t>
  </si>
  <si>
    <t>d) 200 mm Diameter</t>
  </si>
  <si>
    <t>e) 250 mm Diameter</t>
  </si>
  <si>
    <t xml:space="preserve">e) Valve chamber complete to detail drawing </t>
  </si>
  <si>
    <t>f) Air Valves Complete Assembly</t>
  </si>
  <si>
    <t>g) Scour Valves Complete Assembly</t>
  </si>
  <si>
    <t>5.2.9</t>
  </si>
  <si>
    <t>a) Concrete Thrust Blocks</t>
  </si>
  <si>
    <r>
      <t>m</t>
    </r>
    <r>
      <rPr>
        <vertAlign val="superscript"/>
        <sz val="9"/>
        <rFont val="Arial"/>
        <family val="2"/>
      </rPr>
      <t>3</t>
    </r>
  </si>
  <si>
    <t>LEDIG WATER SUPPLY: PIPEWORK</t>
  </si>
  <si>
    <t xml:space="preserve"> Total Carried to Summary</t>
  </si>
  <si>
    <t>7.1</t>
  </si>
  <si>
    <t>Clear vegetation and trees and prepare area for construction of elevated tank.</t>
  </si>
  <si>
    <t>7.2</t>
  </si>
  <si>
    <t>7.2.1</t>
  </si>
  <si>
    <t>Excavation for  Elevated tank.</t>
  </si>
  <si>
    <t>7.2.2</t>
  </si>
  <si>
    <t>Extra over for:</t>
  </si>
  <si>
    <t>2) Hard rock excavation</t>
  </si>
  <si>
    <t>Surplus material from excavations to be carted away to dumping site to be located by the contractor.</t>
  </si>
  <si>
    <t>7.3</t>
  </si>
  <si>
    <t>ELAVATED TANK</t>
  </si>
  <si>
    <t>7.3.1</t>
  </si>
  <si>
    <t>Supply and install a tank complete with 10m high steel stands and associated pipework including all necessary connection as per Specification</t>
  </si>
  <si>
    <t>380kl</t>
  </si>
  <si>
    <t>110kl</t>
  </si>
  <si>
    <t>7.4</t>
  </si>
  <si>
    <t>Formwork</t>
  </si>
  <si>
    <t>7.4.1</t>
  </si>
  <si>
    <t>i) FWK Rough to foundations &amp; Bases</t>
  </si>
  <si>
    <t>7.4.2</t>
  </si>
  <si>
    <t>Smooth vertical class II</t>
  </si>
  <si>
    <t>7.4.3</t>
  </si>
  <si>
    <t>Extra over for curing foundations,bases and slabs</t>
  </si>
  <si>
    <t>7.4.4</t>
  </si>
  <si>
    <t>Strength concrete 30 MPa/19mm</t>
  </si>
  <si>
    <t>7.4.5</t>
  </si>
  <si>
    <t>7.5</t>
  </si>
  <si>
    <t>REINFORCEMENT</t>
  </si>
  <si>
    <t>7.5.1</t>
  </si>
  <si>
    <t>Supply and fix mild round bar from 8mm up to and including 12mm for:</t>
  </si>
  <si>
    <t>i) Steel tank footings</t>
  </si>
  <si>
    <t>Supply and fix high tensile round bar from 8mm up to and incliding 16mm for:</t>
  </si>
  <si>
    <t>SECTION 7: STEEL TANK</t>
  </si>
  <si>
    <t>Vertical rough surface in class III finish for:</t>
  </si>
  <si>
    <t>i) 30 Mpa Concrete for tank footings and columns</t>
  </si>
  <si>
    <t>LEDIG WATER SUPPLY: STEEL TANK</t>
  </si>
  <si>
    <t>1) Intermediate excavation</t>
  </si>
  <si>
    <t>PROJECT NO.</t>
  </si>
  <si>
    <t>SUMMARY SCHEDULE OF QUANTITIES FOR THE CONSTRUCTION WORKS</t>
  </si>
  <si>
    <t>SECTION REFERENCE</t>
  </si>
  <si>
    <t>B2</t>
  </si>
  <si>
    <t>B4</t>
  </si>
  <si>
    <t>SUB TOTAL EXCLUSIVE OF VAT</t>
  </si>
  <si>
    <t>VALUE ADDED TAX [15%]:</t>
  </si>
  <si>
    <t xml:space="preserve">(W14/28/30) </t>
  </si>
  <si>
    <t>B1</t>
  </si>
  <si>
    <t>B3</t>
  </si>
  <si>
    <t>B5</t>
  </si>
  <si>
    <t>SECTION 3: EARTHWORKS (PIPE TRENCHES)</t>
  </si>
  <si>
    <t>SECTION 4: BEDDING</t>
  </si>
  <si>
    <t xml:space="preserve">SECTION 5: PIPEWORK </t>
  </si>
  <si>
    <t>LEDIG WATER SUPPLY: RESERVOIR REFURBISHMENT</t>
  </si>
  <si>
    <t>B6</t>
  </si>
  <si>
    <t>B7</t>
  </si>
  <si>
    <t>LEDIG WATER SUPPLY: PIPEWORK: BILL B</t>
  </si>
  <si>
    <t>TOTAL OF SCHEDULE A</t>
  </si>
  <si>
    <t>TOTAL OF SCHEDULE B</t>
  </si>
  <si>
    <t>Total Carried to Summary</t>
  </si>
  <si>
    <t>Sandblasting or pressure washing</t>
  </si>
  <si>
    <t xml:space="preserve"> Crack and Steel reinforcement repair and rejuvenation</t>
  </si>
  <si>
    <t xml:space="preserve"> Slurry over repaired indicated surface area</t>
  </si>
  <si>
    <t>A1</t>
  </si>
  <si>
    <t>A3</t>
  </si>
  <si>
    <t>A4</t>
  </si>
  <si>
    <t>FENCING AND GATE</t>
  </si>
  <si>
    <t>5ML RESERVOIR</t>
  </si>
  <si>
    <t>e) Circular vertical plane to 300 mm diameter columns and apron slab</t>
  </si>
  <si>
    <t>Surface preparation for bedding and installation of gabions</t>
  </si>
  <si>
    <t>a)    Y16</t>
  </si>
  <si>
    <t>b)    Y12</t>
  </si>
  <si>
    <t>c)    Y10</t>
  </si>
  <si>
    <t>SCHEDULED REINFORCEMENT ITEMS (High Tensile)</t>
  </si>
  <si>
    <t>LEDIG WATER SUPPLY: 5ML RESERVOIR</t>
  </si>
  <si>
    <t>Supply, deliver, lay and bed pipe complete for:</t>
  </si>
  <si>
    <t>Supply, lay, joint and bedding of the following special, valves and fittings, including the cut and turning of pipes according to lengths as needed (including all materials and special requiring to complete the connection):</t>
  </si>
  <si>
    <t xml:space="preserve">Anchor blocks </t>
  </si>
  <si>
    <t xml:space="preserve">Thrust blocks </t>
  </si>
  <si>
    <r>
      <t xml:space="preserve">       Over</t>
    </r>
    <r>
      <rPr>
        <sz val="9"/>
        <rFont val="Arial"/>
        <family val="2"/>
      </rPr>
      <t xml:space="preserve">           and        </t>
    </r>
    <r>
      <rPr>
        <b/>
        <sz val="9"/>
        <rFont val="Arial"/>
        <family val="2"/>
      </rPr>
      <t>up to and including</t>
    </r>
  </si>
  <si>
    <r>
      <t>Large, other than circular, of area over 0,1 m</t>
    </r>
    <r>
      <rPr>
        <vertAlign val="superscript"/>
        <sz val="9"/>
        <rFont val="Arial"/>
        <family val="2"/>
      </rPr>
      <t>2</t>
    </r>
    <r>
      <rPr>
        <sz val="9"/>
        <rFont val="Arial"/>
        <family val="2"/>
      </rPr>
      <t xml:space="preserve"> and up and </t>
    </r>
  </si>
  <si>
    <r>
      <t>including to 1,5 m</t>
    </r>
    <r>
      <rPr>
        <vertAlign val="superscript"/>
        <sz val="9"/>
        <rFont val="Arial"/>
        <family val="2"/>
      </rPr>
      <t>2</t>
    </r>
  </si>
  <si>
    <r>
      <t>m</t>
    </r>
    <r>
      <rPr>
        <vertAlign val="superscript"/>
        <sz val="9"/>
        <rFont val="Arial"/>
        <family val="2"/>
      </rPr>
      <t>3</t>
    </r>
    <r>
      <rPr>
        <sz val="9"/>
        <rFont val="Arial"/>
        <family val="2"/>
      </rPr>
      <t>.km</t>
    </r>
  </si>
  <si>
    <t>BEDDING</t>
  </si>
  <si>
    <t>PIPELINES</t>
  </si>
  <si>
    <t>PN16 PVC-U PIPE</t>
  </si>
  <si>
    <t>Bends in Gravity Main:</t>
  </si>
  <si>
    <t>Bends in Pumping Main:</t>
  </si>
  <si>
    <t>b) Air Valve Complete Assembly</t>
  </si>
  <si>
    <t>c) Scour Valves Complete Assembly</t>
  </si>
  <si>
    <t>a) Non-Return Valve Complete Assembly</t>
  </si>
  <si>
    <t xml:space="preserve">d) Valve Chambers complete to detail drawing </t>
  </si>
  <si>
    <t>Total Carried forward to Summary</t>
  </si>
  <si>
    <t>A5</t>
  </si>
  <si>
    <t>A7</t>
  </si>
  <si>
    <t>A7.1</t>
  </si>
  <si>
    <t>7.1.1</t>
  </si>
  <si>
    <t>7.1.2</t>
  </si>
  <si>
    <t>7.1.3</t>
  </si>
  <si>
    <t>7.1.4</t>
  </si>
  <si>
    <t>7.1.5</t>
  </si>
  <si>
    <t>7.1.6</t>
  </si>
  <si>
    <t>A8</t>
  </si>
  <si>
    <t>8.1.1</t>
  </si>
  <si>
    <t>8.1.2</t>
  </si>
  <si>
    <t>8.1.3</t>
  </si>
  <si>
    <t>8.1.4</t>
  </si>
  <si>
    <t>8.1.5</t>
  </si>
  <si>
    <t>8.1.6</t>
  </si>
  <si>
    <t>8.1.7</t>
  </si>
  <si>
    <t>8.1.8</t>
  </si>
  <si>
    <t>8.1.9</t>
  </si>
  <si>
    <t>A9</t>
  </si>
  <si>
    <t>9.1.1</t>
  </si>
  <si>
    <t>A10</t>
  </si>
  <si>
    <t>10.9.1</t>
  </si>
  <si>
    <t>10.9.2</t>
  </si>
  <si>
    <t>10.9.3</t>
  </si>
  <si>
    <t>Surfaced Roads</t>
  </si>
  <si>
    <t>Electrical and other Cables (Underground)</t>
  </si>
  <si>
    <t>Stormwater Pipe</t>
  </si>
  <si>
    <t>A11</t>
  </si>
  <si>
    <t>11.1.1</t>
  </si>
  <si>
    <t>11.1.2</t>
  </si>
  <si>
    <t>11.1.3</t>
  </si>
  <si>
    <t>11.1.4</t>
  </si>
  <si>
    <t>11.1.5</t>
  </si>
  <si>
    <t>11.1.6</t>
  </si>
  <si>
    <t>11.1.7</t>
  </si>
  <si>
    <t>A12</t>
  </si>
  <si>
    <t>12.1.1</t>
  </si>
  <si>
    <t>12.1.2</t>
  </si>
  <si>
    <t>Supply and install No roof weepholes as per drawings</t>
  </si>
  <si>
    <t>12.1.2.1</t>
  </si>
  <si>
    <t>12.1.2.4</t>
  </si>
  <si>
    <t>a) Concrete</t>
  </si>
  <si>
    <t>b) Formwork</t>
  </si>
  <si>
    <t>c) Reinforcement</t>
  </si>
  <si>
    <t>d) Pipeline Marker Beacons</t>
  </si>
  <si>
    <t>Supply and installation of 8mm thick galvanised pipes and fittings</t>
  </si>
  <si>
    <t>Reservoir Connections</t>
  </si>
  <si>
    <t>for connection to the reservoirs indicated on dwgs</t>
  </si>
  <si>
    <t xml:space="preserve">d)    Outlet pipe work 350mm ND </t>
  </si>
  <si>
    <t>c)    Inlet pipe work 250mm ND</t>
  </si>
  <si>
    <t xml:space="preserve">b)    Scour pipe work 160mm ND (incl bell mouth) </t>
  </si>
  <si>
    <t>A5.1</t>
  </si>
  <si>
    <t xml:space="preserve">(a) Double leaf, install 5 m wide vehicle gate (Complete with all </t>
  </si>
  <si>
    <t>(b) Supply padlocks (50 mm wide) with 2 keys</t>
  </si>
  <si>
    <t>a) Prepare surface for bedding and installation of 1m x 1m x 1m PVC coated hexagonal woven mesh gabion matresses</t>
  </si>
  <si>
    <t>A4.1</t>
  </si>
  <si>
    <t>4.1.3</t>
  </si>
  <si>
    <t>A3.1</t>
  </si>
  <si>
    <t>A3.2</t>
  </si>
  <si>
    <t>A3.3</t>
  </si>
  <si>
    <t>A3.4</t>
  </si>
  <si>
    <t>Grade 35/19 in reservoir:</t>
  </si>
  <si>
    <t>a)    To column and wall footings</t>
  </si>
  <si>
    <t>b)    Reservoir floor slab</t>
  </si>
  <si>
    <t>c)   To Reservoir walls &amp; buttresses</t>
  </si>
  <si>
    <t>d)   To internal columns and column heads (shear cones)</t>
  </si>
  <si>
    <t>e)    To reservoir roof slab</t>
  </si>
  <si>
    <t>f)    To up stand beam around roof</t>
  </si>
  <si>
    <t>A3.5</t>
  </si>
  <si>
    <t>A3.6</t>
  </si>
  <si>
    <t>3.5.1</t>
  </si>
  <si>
    <t>3.4.1</t>
  </si>
  <si>
    <t>3.4.2</t>
  </si>
  <si>
    <t>3.5.2</t>
  </si>
  <si>
    <t>3.5.3</t>
  </si>
  <si>
    <t>Wall construction joint complete as detailed on the drawings</t>
  </si>
  <si>
    <t xml:space="preserve">Joints between floor panels with 250 mm wide bandage and </t>
  </si>
  <si>
    <t xml:space="preserve">rear waterbar complete as detailed on the drawings </t>
  </si>
  <si>
    <t>Joints between floor and wall complete with</t>
  </si>
  <si>
    <t>A3.7</t>
  </si>
  <si>
    <t>3.6.1</t>
  </si>
  <si>
    <t>3.6.2</t>
  </si>
  <si>
    <t>3.6.3</t>
  </si>
  <si>
    <t>3.6.4</t>
  </si>
  <si>
    <t>3.6.5</t>
  </si>
  <si>
    <t>3.6.6</t>
  </si>
  <si>
    <t>3.7.1</t>
  </si>
  <si>
    <t>3.7.2</t>
  </si>
  <si>
    <t xml:space="preserve">Manhole cover and frame for reservoir access complete with locking </t>
  </si>
  <si>
    <t xml:space="preserve">Supply and install hot dipped galvanised roof ventilators to </t>
  </si>
  <si>
    <t>Internal ladder to reservoir installed complete as indicated on the</t>
  </si>
  <si>
    <t>External ladder to reservoir installed complete as indicated on the</t>
  </si>
  <si>
    <t>PVC step irons installed in chambers</t>
  </si>
  <si>
    <t>Supply and install roof Thermo insulation as detailed on drawings</t>
  </si>
  <si>
    <t>A2.1</t>
  </si>
  <si>
    <t>2.1.2</t>
  </si>
  <si>
    <t>2.1.3</t>
  </si>
  <si>
    <t>a)    Intermediate excavation</t>
  </si>
  <si>
    <t>b)    Hard rock excavation</t>
  </si>
  <si>
    <t>c)    Boulder excavation, Class A</t>
  </si>
  <si>
    <t>d)    Boulder excavation, Class B</t>
  </si>
  <si>
    <t>A2.2</t>
  </si>
  <si>
    <t>Excavate for restricted foundations, footings, chambers and trenches</t>
  </si>
  <si>
    <t>Extra-over item above for:</t>
  </si>
  <si>
    <t xml:space="preserve">Rough vertical plane to walls, footings and slabs in </t>
  </si>
  <si>
    <t xml:space="preserve">Rough vertical planes to walls and footings in pipe chambers </t>
  </si>
  <si>
    <t>3.5.4</t>
  </si>
  <si>
    <t>3.6.7</t>
  </si>
  <si>
    <t xml:space="preserve">Grade 15/19 concrete for pipe surrounds at </t>
  </si>
  <si>
    <t xml:space="preserve">Grade 25/19 concrete for floor slabs, walls </t>
  </si>
  <si>
    <t xml:space="preserve">Grade 25/19 mass concrete for levelling to make up for overblasting </t>
  </si>
  <si>
    <t>A3.8</t>
  </si>
  <si>
    <t>A3.9</t>
  </si>
  <si>
    <t>A3.10</t>
  </si>
  <si>
    <t>3.10.1</t>
  </si>
  <si>
    <t>3.10.2</t>
  </si>
  <si>
    <t>3.10.3</t>
  </si>
  <si>
    <t>A3.11</t>
  </si>
  <si>
    <t>3.11.1</t>
  </si>
  <si>
    <t>3.11.2</t>
  </si>
  <si>
    <t>3.11.3</t>
  </si>
  <si>
    <t>3.11.4</t>
  </si>
  <si>
    <t>3.11.5</t>
  </si>
  <si>
    <t>3.11.6</t>
  </si>
  <si>
    <t>A3.12</t>
  </si>
  <si>
    <t>3.12.1</t>
  </si>
  <si>
    <t>3.12.2</t>
  </si>
  <si>
    <t>3.12.3</t>
  </si>
  <si>
    <t>3.12.4</t>
  </si>
  <si>
    <t>3.12.5</t>
  </si>
  <si>
    <t>3.12.6</t>
  </si>
  <si>
    <t>3.12.7</t>
  </si>
  <si>
    <t>LEDIG WATER SUPPLY: STRUCTURED TRAINING</t>
  </si>
  <si>
    <t>8.1</t>
  </si>
  <si>
    <t>8.2</t>
  </si>
  <si>
    <t>Connection  to Existing Pipeline</t>
  </si>
  <si>
    <t>6.1</t>
  </si>
  <si>
    <t>6.2</t>
  </si>
  <si>
    <t>6.3</t>
  </si>
  <si>
    <t>e)  Electromagnetic Water Meter Complete Assembly</t>
  </si>
  <si>
    <t>SECTION 6: EXISTING 3.5ML RESERVOIR</t>
  </si>
  <si>
    <t>Extra-over hardrock excavation which require blasting</t>
  </si>
  <si>
    <t>3.2.3</t>
  </si>
  <si>
    <t xml:space="preserve">a) 20MPa/19 mm </t>
  </si>
  <si>
    <t>e)   Extra-over hardrock excavation which require blasting</t>
  </si>
  <si>
    <t xml:space="preserve"> reservoir below ground</t>
  </si>
  <si>
    <t>and sumps below the ground</t>
  </si>
  <si>
    <t>Access Road Grading</t>
  </si>
  <si>
    <t>Mild Steel bars</t>
  </si>
  <si>
    <t>3.5.5</t>
  </si>
  <si>
    <t>Post-tensioning and grouting of items supplied under items 3.6.2</t>
  </si>
  <si>
    <t>and 3.6.3</t>
  </si>
  <si>
    <t>inlet/outlet and scour area</t>
  </si>
  <si>
    <t>and roof slabs of chambers</t>
  </si>
  <si>
    <t>m³.km</t>
  </si>
  <si>
    <t>a)    Overflow pipe work 160mm ND (incl bell mouth)</t>
  </si>
  <si>
    <t>250mm diameter Pumping Main</t>
  </si>
  <si>
    <t>a) DN 250mm  x  11.25°</t>
  </si>
  <si>
    <t>b) DN 250mm dia x 22.5°</t>
  </si>
  <si>
    <t>c) DN 250mm dia x 45°</t>
  </si>
  <si>
    <t>d) DN 250mm dia x 90°</t>
  </si>
  <si>
    <t>a) DN 355mm  x  11.25°</t>
  </si>
  <si>
    <t>b) DN 355mm dia x 22.5°</t>
  </si>
  <si>
    <t>c) DN 355mm dia x 45°</t>
  </si>
  <si>
    <t>e) DN 355mm dia x 90°</t>
  </si>
  <si>
    <t>355mm diameter Gravity Main</t>
  </si>
  <si>
    <t>b) Provision of attendance of PSC members @ R200 per sitting</t>
  </si>
  <si>
    <t>f) Overheads, charges and profit on item 1.6.3</t>
  </si>
  <si>
    <t>Marker Posts</t>
  </si>
  <si>
    <t>LEDIG WATER SUPPLY: RESERVOIR AND BULK MAINS: BILL A</t>
  </si>
  <si>
    <t>5ML RESERVOIR AND BULK MAINS</t>
  </si>
  <si>
    <t>LEDIG WATER SUPPLY</t>
  </si>
  <si>
    <t>B 8</t>
  </si>
  <si>
    <t>Fire Hydrants: Supply and install Fire hydrant, including cutting pipes, T-piece and other required specials and fittings, complete to detail drawing</t>
  </si>
  <si>
    <t>5.2.10</t>
  </si>
  <si>
    <t xml:space="preserve">GRAVITY  MAIN </t>
  </si>
  <si>
    <t>PUMPING MAIN (PN16 PVC-U PIPE)</t>
  </si>
  <si>
    <t>5.2.3.1</t>
  </si>
  <si>
    <t>12.1.2.2</t>
  </si>
  <si>
    <t>12.1.2.3</t>
  </si>
  <si>
    <t>12.1.2.5</t>
  </si>
  <si>
    <t xml:space="preserve">Thrust  blocks </t>
  </si>
  <si>
    <t>Extra over for items 11.1.1 to 11.1.3 for bedding, cradle and blanket stabilized with 5% cement</t>
  </si>
  <si>
    <t>12.1</t>
  </si>
  <si>
    <t>11.1</t>
  </si>
  <si>
    <t>10.1</t>
  </si>
  <si>
    <t>9.1</t>
  </si>
  <si>
    <t>CONTIGENCIES AMOUNT(10%):</t>
  </si>
  <si>
    <t>TOTAL VALUE OF CONSTRUCTION  WORK:</t>
  </si>
  <si>
    <t>TOTAL CONSTRUCTION AMOUNT:</t>
  </si>
  <si>
    <t>Compliance with Covid-19 OHS Specifications (Icluding Covid-19 Safety Induction, Employees' Screening, Workplance Readiness Plan and Risk Assessment Safety Procedure file, Re-usable Masks, Hand Sanitiser with Spray and Non-contact forehead body infra-red thermometer.</t>
  </si>
  <si>
    <t>1.1.16</t>
  </si>
  <si>
    <t>B8</t>
  </si>
  <si>
    <t>SECTION 8 : STRUCTURED TRAINING</t>
  </si>
  <si>
    <t>h) Overheads, charges and profit on item 1.6.5</t>
  </si>
  <si>
    <t>j) Overheads, charges and profit on item 1.6.7</t>
  </si>
  <si>
    <t>Services that intersect a trench:</t>
  </si>
  <si>
    <t xml:space="preserve">3) Backfill with in-situ material </t>
  </si>
  <si>
    <t>Handling Costs in respect of (8.1) to ( 8.3 ) above</t>
  </si>
  <si>
    <t>Supply and install under reservoir wall footings 2 No layers of 500µm DPC to form slip joint as per details on drawing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</si>
</sst>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8" formatCode="&quot;R&quot;#,##0.00;[Red]\-&quot;R&quot;#,##0.00"/>
    <numFmt numFmtId="44" formatCode="_-&quot;R&quot;* #,##0.00_-;\-&quot;R&quot;* #,##0.00_-;_-&quot;R&quot;* &quot;-&quot;??_-;_-@_-"/>
    <numFmt numFmtId="164" formatCode="_(* #,##0.00_);_(* \(#,##0.00\);_(* &quot;-&quot;??_);_(@_)"/>
    <numFmt numFmtId="165" formatCode="0.0%"/>
    <numFmt numFmtId="166" formatCode="0.000"/>
    <numFmt numFmtId="167" formatCode="&quot;R&quot;\ #,##0.00"/>
    <numFmt numFmtId="168" formatCode="_-[$R-1C09]* #,##0.00_-;\-[$R-1C09]* #,##0.00_-;_-[$R-1C09]* &quot;-&quot;??_-;_-@_-"/>
    <numFmt numFmtId="169" formatCode="&quot;R&quot;#,##0.00"/>
    <numFmt numFmtId="170" formatCode="#,##0.0000"/>
    <numFmt numFmtId="171" formatCode="_ [$R-1C09]\ * #,##0.00_ ;_ [$R-1C09]\ * \-#,##0.00_ ;_ [$R-1C09]\ * &quot;-&quot;??_ ;_ @_ "/>
    <numFmt numFmtId="172" formatCode="&quot;R&quot;\ #,##0.00;[Red]&quot;R&quot;\ \-#,##0.00"/>
    <numFmt numFmtId="173" formatCode="_ &quot;R&quot;\ * #,##0.00_ ;_ &quot;R&quot;\ * \-#,##0.00_ ;_ &quot;R&quot;\ * &quot;-&quot;??_ ;_ @_ "/>
    <numFmt numFmtId="174" formatCode="#,##0.00_ ;\-#,##0.00\ "/>
    <numFmt numFmtId="175" formatCode="_-[$R-1C09]* #,##0_-;\-[$R-1C09]* #,##0_-;_-[$R-1C09]* &quot;-&quot;??_-;_-@_-"/>
    <numFmt numFmtId="176" formatCode="[$R-1C09]\ #,##0.00"/>
    <numFmt numFmtId="177" formatCode="_-* #,##0_-;\-* #,##0_-;_-* &quot;-&quot;??_-;_-@_-"/>
    <numFmt numFmtId="178" formatCode="[$R-1C09]#,##0.00"/>
    <numFmt numFmtId="179" formatCode="0.0"/>
    <numFmt numFmtId="180" formatCode="_ * #,##0.00_ ;_ * \-#,##0.00_ ;_ * &quot;-&quot;??_ ;_ @_ "/>
    <numFmt numFmtId="181" formatCode="0.0000000000000"/>
    <numFmt numFmtId="182" formatCode="_-&quot;R&quot;* #,##0.0000000000000000_-;\-&quot;R&quot;* #,##0.0000000000000000_-;_-&quot;R&quot;* &quot;-&quot;??_-;_-@_-"/>
    <numFmt numFmtId="183" formatCode="0.0000000000000000"/>
    <numFmt numFmtId="184" formatCode="#,##0.0"/>
    <numFmt numFmtId="185" formatCode="_-&quot;R&quot;* #,##0_-;\-&quot;R&quot;* #,##0_-;_-&quot;R&quot;* &quot;-&quot;??_-;_-@_-"/>
  </numFmts>
  <fonts count="37" x14ac:knownFonts="1">
    <font>
      <sz val="10"/>
      <name val="Arial"/>
    </font>
    <font>
      <sz val="11"/>
      <color theme="1"/>
      <name val="Calibri"/>
      <family val="2"/>
      <scheme val="minor"/>
    </font>
    <font>
      <sz val="10"/>
      <name val="Arial"/>
      <family val="2"/>
    </font>
    <font>
      <sz val="8"/>
      <name val="Arial"/>
      <family val="2"/>
    </font>
    <font>
      <b/>
      <sz val="8"/>
      <name val="Arial"/>
      <family val="2"/>
    </font>
    <font>
      <sz val="10"/>
      <name val="Arial"/>
      <family val="2"/>
    </font>
    <font>
      <b/>
      <sz val="10"/>
      <name val="Arial"/>
      <family val="2"/>
    </font>
    <font>
      <sz val="11"/>
      <color rgb="FFFF0000"/>
      <name val="Calibri"/>
      <family val="2"/>
      <scheme val="minor"/>
    </font>
    <font>
      <sz val="10"/>
      <color theme="1"/>
      <name val="Arial"/>
      <family val="2"/>
    </font>
    <font>
      <b/>
      <sz val="9"/>
      <name val="Arial"/>
      <family val="2"/>
    </font>
    <font>
      <sz val="9"/>
      <name val="Arial"/>
      <family val="2"/>
    </font>
    <font>
      <sz val="11"/>
      <name val="Calibri"/>
      <family val="2"/>
      <scheme val="minor"/>
    </font>
    <font>
      <b/>
      <sz val="11"/>
      <name val="Calibri"/>
      <family val="2"/>
      <scheme val="minor"/>
    </font>
    <font>
      <sz val="11"/>
      <color theme="1"/>
      <name val="Arial"/>
      <family val="2"/>
    </font>
    <font>
      <b/>
      <sz val="10"/>
      <color theme="1"/>
      <name val="Arial"/>
      <family val="2"/>
    </font>
    <font>
      <sz val="9"/>
      <color theme="1"/>
      <name val="Arial"/>
      <family val="2"/>
    </font>
    <font>
      <b/>
      <sz val="9"/>
      <color theme="1"/>
      <name val="Arial"/>
      <family val="2"/>
    </font>
    <font>
      <vertAlign val="superscript"/>
      <sz val="9"/>
      <color rgb="FF000000"/>
      <name val="Arial"/>
      <family val="2"/>
    </font>
    <font>
      <sz val="9"/>
      <color rgb="FF000000"/>
      <name val="Arial"/>
      <family val="2"/>
    </font>
    <font>
      <sz val="9"/>
      <color rgb="FFFF0000"/>
      <name val="Arial"/>
      <family val="2"/>
    </font>
    <font>
      <vertAlign val="superscript"/>
      <sz val="9"/>
      <name val="Arial"/>
      <family val="2"/>
    </font>
    <font>
      <u/>
      <sz val="9"/>
      <name val="Arial"/>
      <family val="2"/>
    </font>
    <font>
      <sz val="12"/>
      <name val="Arial"/>
      <family val="2"/>
    </font>
    <font>
      <sz val="9"/>
      <color indexed="8"/>
      <name val="Arial"/>
      <family val="2"/>
    </font>
    <font>
      <b/>
      <u/>
      <sz val="9"/>
      <name val="Arial"/>
      <family val="2"/>
    </font>
    <font>
      <sz val="10"/>
      <name val="MS Sans Serif"/>
    </font>
    <font>
      <i/>
      <sz val="8"/>
      <name val="Arial"/>
      <family val="2"/>
    </font>
    <font>
      <sz val="10"/>
      <name val="MS Sans Serif"/>
      <family val="2"/>
    </font>
    <font>
      <b/>
      <sz val="9"/>
      <color indexed="8"/>
      <name val="Arial"/>
      <family val="2"/>
    </font>
    <font>
      <b/>
      <sz val="9"/>
      <color rgb="FF000000"/>
      <name val="Arial"/>
      <family val="2"/>
    </font>
    <font>
      <sz val="9"/>
      <name val="Calibri"/>
      <family val="2"/>
      <scheme val="minor"/>
    </font>
    <font>
      <sz val="9"/>
      <color rgb="FFFF0000"/>
      <name val="Calibri"/>
      <family val="2"/>
      <scheme val="minor"/>
    </font>
    <font>
      <b/>
      <sz val="9"/>
      <name val="Calibri"/>
      <family val="2"/>
      <scheme val="minor"/>
    </font>
    <font>
      <sz val="9"/>
      <color rgb="FF0070C0"/>
      <name val="Calibri"/>
      <family val="2"/>
      <scheme val="minor"/>
    </font>
    <font>
      <b/>
      <sz val="9"/>
      <color rgb="FF0070C0"/>
      <name val="Calibri"/>
      <family val="2"/>
      <scheme val="minor"/>
    </font>
    <font>
      <b/>
      <sz val="9"/>
      <color rgb="FF0070C0"/>
      <name val="Arial"/>
      <family val="2"/>
    </font>
    <font>
      <sz val="10"/>
      <name val="Arial"/>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hair">
        <color indexed="64"/>
      </bottom>
      <diagonal/>
    </border>
    <border>
      <left style="hair">
        <color indexed="64"/>
      </left>
      <right/>
      <top style="thin">
        <color indexed="64"/>
      </top>
      <bottom style="thin">
        <color indexed="64"/>
      </bottom>
      <diagonal/>
    </border>
  </borders>
  <cellStyleXfs count="13">
    <xf numFmtId="0" fontId="0" fillId="0" borderId="0"/>
    <xf numFmtId="3" fontId="5"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2" fillId="0" borderId="0"/>
    <xf numFmtId="0" fontId="2" fillId="0" borderId="0"/>
    <xf numFmtId="9" fontId="1" fillId="0" borderId="0" applyFont="0" applyFill="0" applyBorder="0" applyAlignment="0" applyProtection="0"/>
    <xf numFmtId="0" fontId="25" fillId="0" borderId="0"/>
    <xf numFmtId="9" fontId="27" fillId="0" borderId="0" applyFont="0" applyFill="0" applyBorder="0" applyAlignment="0" applyProtection="0"/>
    <xf numFmtId="180" fontId="27" fillId="0" borderId="0" applyFont="0" applyFill="0" applyBorder="0" applyAlignment="0" applyProtection="0"/>
    <xf numFmtId="3" fontId="2" fillId="0" borderId="0" applyFont="0" applyFill="0" applyBorder="0" applyAlignment="0" applyProtection="0"/>
    <xf numFmtId="44" fontId="36" fillId="0" borderId="0" applyFont="0" applyFill="0" applyBorder="0" applyAlignment="0" applyProtection="0"/>
  </cellStyleXfs>
  <cellXfs count="598">
    <xf numFmtId="0" fontId="0" fillId="0" borderId="0" xfId="0"/>
    <xf numFmtId="0" fontId="3" fillId="0" borderId="3" xfId="0" applyFont="1" applyBorder="1" applyAlignment="1">
      <alignment horizontal="center"/>
    </xf>
    <xf numFmtId="0" fontId="3" fillId="0" borderId="3" xfId="0" applyFont="1" applyBorder="1"/>
    <xf numFmtId="4" fontId="3" fillId="0" borderId="3" xfId="0" applyNumberFormat="1" applyFont="1" applyBorder="1" applyProtection="1"/>
    <xf numFmtId="0" fontId="3" fillId="0" borderId="0" xfId="0" applyFont="1" applyBorder="1" applyAlignment="1">
      <alignment horizontal="center"/>
    </xf>
    <xf numFmtId="0" fontId="3" fillId="0" borderId="0" xfId="0" applyFont="1" applyBorder="1"/>
    <xf numFmtId="0" fontId="4" fillId="0" borderId="0" xfId="0" applyFont="1" applyFill="1" applyBorder="1" applyAlignment="1">
      <alignment horizontal="center"/>
    </xf>
    <xf numFmtId="4" fontId="4" fillId="0" borderId="0" xfId="0" applyNumberFormat="1" applyFont="1" applyFill="1" applyBorder="1" applyAlignment="1" applyProtection="1">
      <alignment horizontal="center"/>
    </xf>
    <xf numFmtId="0" fontId="3" fillId="0" borderId="0" xfId="0" applyFont="1" applyFill="1" applyBorder="1" applyAlignment="1">
      <alignment horizontal="center"/>
    </xf>
    <xf numFmtId="0" fontId="3" fillId="0" borderId="0" xfId="0" applyFont="1" applyFill="1" applyBorder="1"/>
    <xf numFmtId="4" fontId="3" fillId="0" borderId="0" xfId="0" applyNumberFormat="1" applyFont="1" applyFill="1" applyBorder="1" applyProtection="1"/>
    <xf numFmtId="0" fontId="4" fillId="0" borderId="0" xfId="0" applyFont="1" applyFill="1" applyBorder="1"/>
    <xf numFmtId="4" fontId="3" fillId="0" borderId="0" xfId="0" applyNumberFormat="1" applyFont="1" applyFill="1" applyBorder="1" applyProtection="1">
      <protection locked="0"/>
    </xf>
    <xf numFmtId="0" fontId="3" fillId="0" borderId="0" xfId="0" quotePrefix="1" applyFont="1" applyFill="1" applyBorder="1" applyAlignment="1">
      <alignment horizontal="center"/>
    </xf>
    <xf numFmtId="165" fontId="3" fillId="0" borderId="0" xfId="2" applyNumberFormat="1" applyFont="1" applyFill="1" applyBorder="1" applyProtection="1">
      <protection locked="0"/>
    </xf>
    <xf numFmtId="9" fontId="3" fillId="0" borderId="0" xfId="2" quotePrefix="1" applyFont="1" applyFill="1" applyBorder="1" applyAlignment="1" applyProtection="1">
      <alignment horizontal="right"/>
    </xf>
    <xf numFmtId="0" fontId="3" fillId="0" borderId="3" xfId="0" applyFont="1" applyFill="1" applyBorder="1" applyAlignment="1">
      <alignment horizontal="center"/>
    </xf>
    <xf numFmtId="0" fontId="3" fillId="0" borderId="3" xfId="0" applyFont="1" applyFill="1" applyBorder="1"/>
    <xf numFmtId="0" fontId="0" fillId="0" borderId="0" xfId="0" applyFill="1"/>
    <xf numFmtId="0" fontId="9" fillId="0" borderId="10" xfId="3" applyFont="1" applyBorder="1" applyAlignment="1">
      <alignment vertical="center"/>
    </xf>
    <xf numFmtId="0" fontId="1" fillId="0" borderId="0" xfId="3"/>
    <xf numFmtId="0" fontId="10" fillId="0" borderId="0" xfId="3" applyFont="1" applyAlignment="1">
      <alignment horizontal="center" vertical="center"/>
    </xf>
    <xf numFmtId="0" fontId="9" fillId="0" borderId="0" xfId="3" applyFont="1" applyAlignment="1">
      <alignment horizontal="right" vertical="center"/>
    </xf>
    <xf numFmtId="0" fontId="11" fillId="0" borderId="0" xfId="3" applyFont="1"/>
    <xf numFmtId="0" fontId="9" fillId="0" borderId="9" xfId="3" applyFont="1" applyBorder="1" applyAlignment="1">
      <alignment horizontal="center" vertical="top" wrapText="1"/>
    </xf>
    <xf numFmtId="168" fontId="9" fillId="0" borderId="6" xfId="3" applyNumberFormat="1" applyFont="1" applyBorder="1" applyAlignment="1">
      <alignment horizontal="center" vertical="top" wrapText="1"/>
    </xf>
    <xf numFmtId="49" fontId="10" fillId="0" borderId="8" xfId="3" applyNumberFormat="1" applyFont="1" applyBorder="1" applyAlignment="1">
      <alignment horizontal="center" vertical="center" wrapText="1"/>
    </xf>
    <xf numFmtId="49" fontId="10" fillId="0" borderId="8" xfId="3" applyNumberFormat="1" applyFont="1" applyBorder="1" applyAlignment="1">
      <alignment horizontal="left" vertical="center" wrapText="1"/>
    </xf>
    <xf numFmtId="0" fontId="10" fillId="0" borderId="8" xfId="3" applyFont="1" applyBorder="1" applyAlignment="1">
      <alignment horizontal="center" vertical="center" wrapText="1"/>
    </xf>
    <xf numFmtId="168" fontId="10" fillId="0" borderId="3" xfId="3" applyNumberFormat="1" applyFont="1" applyBorder="1" applyAlignment="1">
      <alignment horizontal="center" vertical="center" wrapText="1"/>
    </xf>
    <xf numFmtId="49" fontId="9" fillId="0" borderId="8" xfId="3" applyNumberFormat="1" applyFont="1" applyBorder="1" applyAlignment="1">
      <alignment horizontal="center" vertical="center" wrapText="1"/>
    </xf>
    <xf numFmtId="49" fontId="9" fillId="0" borderId="8" xfId="3" applyNumberFormat="1" applyFont="1" applyBorder="1" applyAlignment="1">
      <alignment horizontal="left" vertical="center" wrapText="1"/>
    </xf>
    <xf numFmtId="0" fontId="10" fillId="0" borderId="3" xfId="3" applyFont="1" applyBorder="1" applyAlignment="1">
      <alignment horizontal="left" vertical="center" wrapText="1"/>
    </xf>
    <xf numFmtId="0" fontId="10" fillId="0" borderId="8" xfId="3" applyFont="1" applyBorder="1" applyAlignment="1">
      <alignment horizontal="left" vertical="center" wrapText="1"/>
    </xf>
    <xf numFmtId="170" fontId="1" fillId="0" borderId="0" xfId="3" applyNumberFormat="1"/>
    <xf numFmtId="0" fontId="12" fillId="0" borderId="0" xfId="3" applyFont="1"/>
    <xf numFmtId="166" fontId="1" fillId="0" borderId="0" xfId="3" applyNumberFormat="1"/>
    <xf numFmtId="0" fontId="7" fillId="0" borderId="0" xfId="3" applyFont="1"/>
    <xf numFmtId="171" fontId="11" fillId="0" borderId="0" xfId="3" applyNumberFormat="1" applyFont="1"/>
    <xf numFmtId="0" fontId="9" fillId="0" borderId="10" xfId="3" applyFont="1" applyBorder="1" applyAlignment="1">
      <alignment horizontal="center" vertical="center" wrapText="1"/>
    </xf>
    <xf numFmtId="168" fontId="9" fillId="0" borderId="6" xfId="3" applyNumberFormat="1" applyFont="1" applyBorder="1" applyAlignment="1">
      <alignment horizontal="center" vertical="center" wrapText="1"/>
    </xf>
    <xf numFmtId="168" fontId="9" fillId="0" borderId="10" xfId="3" applyNumberFormat="1" applyFont="1" applyBorder="1" applyAlignment="1">
      <alignment horizontal="center" vertical="center" wrapText="1"/>
    </xf>
    <xf numFmtId="49" fontId="10" fillId="3" borderId="8" xfId="3" applyNumberFormat="1" applyFont="1" applyFill="1" applyBorder="1" applyAlignment="1">
      <alignment horizontal="center" vertical="center" wrapText="1"/>
    </xf>
    <xf numFmtId="49" fontId="10" fillId="2" borderId="8" xfId="3" applyNumberFormat="1" applyFont="1" applyFill="1" applyBorder="1" applyAlignment="1">
      <alignment horizontal="center" vertical="center" wrapText="1"/>
    </xf>
    <xf numFmtId="168" fontId="10" fillId="2" borderId="3" xfId="3" applyNumberFormat="1" applyFont="1" applyFill="1" applyBorder="1" applyAlignment="1">
      <alignment horizontal="center" vertical="center" wrapText="1"/>
    </xf>
    <xf numFmtId="44" fontId="1" fillId="0" borderId="0" xfId="3" applyNumberFormat="1"/>
    <xf numFmtId="171" fontId="12" fillId="0" borderId="0" xfId="3" applyNumberFormat="1" applyFont="1"/>
    <xf numFmtId="172" fontId="13" fillId="0" borderId="0" xfId="3" applyNumberFormat="1" applyFont="1" applyAlignment="1">
      <alignment horizontal="justify" vertical="center" wrapText="1"/>
    </xf>
    <xf numFmtId="171" fontId="1" fillId="0" borderId="0" xfId="3" applyNumberFormat="1"/>
    <xf numFmtId="172" fontId="11" fillId="0" borderId="0" xfId="3" applyNumberFormat="1" applyFont="1"/>
    <xf numFmtId="0" fontId="10" fillId="2" borderId="8" xfId="3" applyFont="1" applyFill="1" applyBorder="1" applyAlignment="1">
      <alignment horizontal="center" vertical="center" wrapText="1"/>
    </xf>
    <xf numFmtId="0" fontId="10" fillId="3" borderId="8" xfId="3" applyFont="1" applyFill="1" applyBorder="1" applyAlignment="1">
      <alignment horizontal="center" vertical="center" wrapText="1"/>
    </xf>
    <xf numFmtId="17" fontId="11" fillId="0" borderId="0" xfId="3" applyNumberFormat="1" applyFont="1"/>
    <xf numFmtId="167" fontId="7" fillId="0" borderId="0" xfId="3" applyNumberFormat="1" applyFont="1"/>
    <xf numFmtId="173" fontId="7" fillId="0" borderId="0" xfId="3" applyNumberFormat="1" applyFont="1"/>
    <xf numFmtId="10" fontId="10" fillId="0" borderId="3" xfId="3" applyNumberFormat="1" applyFont="1" applyBorder="1" applyAlignment="1">
      <alignment horizontal="center" vertical="center" wrapText="1"/>
    </xf>
    <xf numFmtId="0" fontId="10" fillId="0" borderId="3" xfId="3" applyFont="1" applyBorder="1" applyAlignment="1">
      <alignment horizontal="center" vertical="center" wrapText="1"/>
    </xf>
    <xf numFmtId="168" fontId="11" fillId="0" borderId="0" xfId="3" applyNumberFormat="1" applyFont="1"/>
    <xf numFmtId="9" fontId="10" fillId="0" borderId="3" xfId="2" applyFont="1" applyBorder="1" applyAlignment="1">
      <alignment horizontal="center" vertical="center" wrapText="1"/>
    </xf>
    <xf numFmtId="49" fontId="10" fillId="0" borderId="8" xfId="3" applyNumberFormat="1" applyFont="1" applyFill="1" applyBorder="1" applyAlignment="1">
      <alignment horizontal="left" vertical="center" wrapText="1"/>
    </xf>
    <xf numFmtId="49" fontId="10" fillId="0" borderId="3" xfId="3" applyNumberFormat="1" applyFont="1" applyBorder="1" applyAlignment="1">
      <alignment horizontal="center" vertical="center" wrapText="1"/>
    </xf>
    <xf numFmtId="49" fontId="9" fillId="0" borderId="3" xfId="3" applyNumberFormat="1" applyFont="1" applyBorder="1" applyAlignment="1">
      <alignment horizontal="center" vertical="center" wrapText="1"/>
    </xf>
    <xf numFmtId="0" fontId="11" fillId="0" borderId="0" xfId="3" applyFont="1" applyAlignment="1">
      <alignment horizontal="center"/>
    </xf>
    <xf numFmtId="0" fontId="9" fillId="0" borderId="9" xfId="3" applyFont="1" applyBorder="1" applyAlignment="1">
      <alignment horizontal="center" vertical="center" wrapText="1"/>
    </xf>
    <xf numFmtId="0" fontId="9" fillId="0" borderId="9" xfId="3" applyFont="1" applyBorder="1" applyAlignment="1">
      <alignment vertical="center"/>
    </xf>
    <xf numFmtId="9" fontId="10" fillId="0" borderId="3" xfId="3" applyNumberFormat="1" applyFont="1" applyBorder="1" applyAlignment="1">
      <alignment horizontal="center" vertical="center" wrapText="1"/>
    </xf>
    <xf numFmtId="168" fontId="7" fillId="0" borderId="0" xfId="3" applyNumberFormat="1" applyFont="1"/>
    <xf numFmtId="3" fontId="10" fillId="0" borderId="0" xfId="3" applyNumberFormat="1" applyFont="1" applyBorder="1" applyAlignment="1">
      <alignment horizontal="center" vertical="center" wrapText="1"/>
    </xf>
    <xf numFmtId="3" fontId="10" fillId="2" borderId="0" xfId="3" applyNumberFormat="1" applyFont="1" applyFill="1" applyBorder="1" applyAlignment="1">
      <alignment horizontal="center" vertical="center" wrapText="1"/>
    </xf>
    <xf numFmtId="0" fontId="10" fillId="0" borderId="8" xfId="0" applyFont="1" applyBorder="1" applyAlignment="1" applyProtection="1">
      <alignment wrapText="1"/>
      <protection locked="0"/>
    </xf>
    <xf numFmtId="0" fontId="10" fillId="0" borderId="8" xfId="0" applyFont="1" applyBorder="1" applyAlignment="1" applyProtection="1">
      <alignment horizontal="left" wrapText="1"/>
      <protection locked="0"/>
    </xf>
    <xf numFmtId="0" fontId="9" fillId="0" borderId="2" xfId="3" applyFont="1" applyBorder="1" applyAlignment="1">
      <alignment horizontal="center" vertical="center"/>
    </xf>
    <xf numFmtId="0" fontId="9" fillId="0" borderId="2" xfId="3" applyFont="1" applyBorder="1" applyAlignment="1">
      <alignment vertical="center" wrapText="1"/>
    </xf>
    <xf numFmtId="168" fontId="9" fillId="0" borderId="11" xfId="3" applyNumberFormat="1" applyFont="1" applyBorder="1" applyAlignment="1">
      <alignment horizontal="center" vertical="center" wrapText="1"/>
    </xf>
    <xf numFmtId="0" fontId="10" fillId="0" borderId="8" xfId="0" applyFont="1" applyBorder="1" applyAlignment="1">
      <alignment horizontal="center"/>
    </xf>
    <xf numFmtId="0" fontId="10" fillId="0" borderId="0" xfId="0" applyFont="1" applyBorder="1"/>
    <xf numFmtId="4" fontId="10" fillId="0" borderId="3" xfId="0" applyNumberFormat="1" applyFont="1" applyBorder="1" applyProtection="1">
      <protection locked="0"/>
    </xf>
    <xf numFmtId="4" fontId="10" fillId="0" borderId="3" xfId="0" applyNumberFormat="1" applyFont="1" applyBorder="1" applyProtection="1">
      <protection hidden="1"/>
    </xf>
    <xf numFmtId="0" fontId="10" fillId="0" borderId="3" xfId="0" applyFont="1" applyBorder="1" applyAlignment="1">
      <alignment horizontal="center"/>
    </xf>
    <xf numFmtId="0" fontId="10" fillId="0" borderId="3" xfId="0" applyFont="1" applyBorder="1"/>
    <xf numFmtId="4" fontId="10" fillId="0" borderId="3" xfId="0" applyNumberFormat="1" applyFont="1" applyBorder="1" applyProtection="1"/>
    <xf numFmtId="0" fontId="9" fillId="0" borderId="9" xfId="3" applyFont="1" applyFill="1" applyBorder="1" applyAlignment="1">
      <alignment horizontal="center" vertical="center" wrapText="1"/>
    </xf>
    <xf numFmtId="168" fontId="9" fillId="0" borderId="6" xfId="3" applyNumberFormat="1" applyFont="1" applyFill="1" applyBorder="1" applyAlignment="1">
      <alignment horizontal="center" vertical="center" wrapText="1"/>
    </xf>
    <xf numFmtId="169" fontId="9" fillId="0" borderId="6" xfId="3" applyNumberFormat="1" applyFont="1" applyFill="1" applyBorder="1" applyAlignment="1">
      <alignment horizontal="center" vertical="center" wrapText="1"/>
    </xf>
    <xf numFmtId="0" fontId="1" fillId="0" borderId="0" xfId="3" applyFill="1"/>
    <xf numFmtId="0" fontId="11" fillId="0" borderId="0" xfId="3" applyFont="1" applyFill="1"/>
    <xf numFmtId="0" fontId="6" fillId="5" borderId="9" xfId="3" applyFont="1" applyFill="1" applyBorder="1" applyAlignment="1">
      <alignment vertical="center"/>
    </xf>
    <xf numFmtId="0" fontId="6" fillId="5" borderId="10" xfId="3" applyFont="1" applyFill="1" applyBorder="1" applyAlignment="1">
      <alignment vertical="center"/>
    </xf>
    <xf numFmtId="168" fontId="6" fillId="5" borderId="10" xfId="3" applyNumberFormat="1" applyFont="1" applyFill="1" applyBorder="1" applyAlignment="1">
      <alignment vertical="center"/>
    </xf>
    <xf numFmtId="168" fontId="6" fillId="5" borderId="11" xfId="3" applyNumberFormat="1" applyFont="1" applyFill="1" applyBorder="1" applyAlignment="1">
      <alignment vertical="center"/>
    </xf>
    <xf numFmtId="0" fontId="8" fillId="0" borderId="0" xfId="3" applyFont="1" applyAlignment="1">
      <alignment horizontal="center" vertical="center"/>
    </xf>
    <xf numFmtId="0" fontId="8" fillId="0" borderId="0" xfId="3" applyFont="1"/>
    <xf numFmtId="0" fontId="8" fillId="0" borderId="0" xfId="3" applyFont="1" applyAlignment="1">
      <alignment horizontal="center"/>
    </xf>
    <xf numFmtId="176" fontId="8" fillId="0" borderId="0" xfId="3" applyNumberFormat="1" applyFont="1" applyAlignment="1">
      <alignment horizontal="right"/>
    </xf>
    <xf numFmtId="0" fontId="8" fillId="0" borderId="0" xfId="3" applyFont="1" applyAlignment="1">
      <alignment vertical="center"/>
    </xf>
    <xf numFmtId="0" fontId="14" fillId="0" borderId="0" xfId="3" applyFont="1"/>
    <xf numFmtId="0" fontId="8" fillId="0" borderId="3" xfId="3" applyFont="1" applyBorder="1" applyAlignment="1">
      <alignment horizontal="center" vertical="center"/>
    </xf>
    <xf numFmtId="0" fontId="8" fillId="0" borderId="3" xfId="3" applyFont="1" applyBorder="1"/>
    <xf numFmtId="0" fontId="8" fillId="0" borderId="3" xfId="3" applyFont="1" applyBorder="1" applyAlignment="1">
      <alignment horizontal="center"/>
    </xf>
    <xf numFmtId="176" fontId="8" fillId="0" borderId="3" xfId="3" applyNumberFormat="1" applyFont="1" applyBorder="1" applyAlignment="1">
      <alignment horizontal="right"/>
    </xf>
    <xf numFmtId="0" fontId="8" fillId="0" borderId="7" xfId="3" applyFont="1" applyBorder="1" applyAlignment="1">
      <alignment vertical="center"/>
    </xf>
    <xf numFmtId="176" fontId="8" fillId="0" borderId="7" xfId="3" applyNumberFormat="1" applyFont="1" applyBorder="1" applyAlignment="1">
      <alignment horizontal="right"/>
    </xf>
    <xf numFmtId="0" fontId="8" fillId="0" borderId="4" xfId="3" applyFont="1" applyBorder="1" applyAlignment="1">
      <alignment horizontal="center" vertical="center"/>
    </xf>
    <xf numFmtId="0" fontId="8" fillId="0" borderId="4" xfId="3" applyFont="1" applyBorder="1"/>
    <xf numFmtId="0" fontId="8" fillId="0" borderId="4" xfId="3" applyFont="1" applyBorder="1" applyAlignment="1">
      <alignment horizontal="center"/>
    </xf>
    <xf numFmtId="176" fontId="8" fillId="0" borderId="4" xfId="3" applyNumberFormat="1" applyFont="1" applyBorder="1" applyAlignment="1">
      <alignment horizontal="right"/>
    </xf>
    <xf numFmtId="176" fontId="8" fillId="0" borderId="6" xfId="3" applyNumberFormat="1" applyFont="1" applyBorder="1" applyAlignment="1">
      <alignment horizontal="right"/>
    </xf>
    <xf numFmtId="178" fontId="8" fillId="0" borderId="0" xfId="3" applyNumberFormat="1" applyFont="1"/>
    <xf numFmtId="2" fontId="9" fillId="0" borderId="6" xfId="3" applyNumberFormat="1" applyFont="1" applyBorder="1" applyAlignment="1" applyProtection="1">
      <alignment horizontal="center" vertical="center"/>
      <protection locked="0"/>
    </xf>
    <xf numFmtId="166" fontId="9" fillId="0" borderId="6" xfId="3" applyNumberFormat="1" applyFont="1" applyBorder="1" applyAlignment="1" applyProtection="1">
      <alignment horizontal="center" vertical="center" wrapText="1"/>
      <protection locked="0"/>
    </xf>
    <xf numFmtId="0" fontId="9" fillId="0" borderId="6" xfId="3" applyFont="1" applyBorder="1" applyAlignment="1" applyProtection="1">
      <alignment horizontal="left" vertical="center" wrapText="1"/>
      <protection locked="0"/>
    </xf>
    <xf numFmtId="0" fontId="9" fillId="0" borderId="6" xfId="3" applyFont="1" applyBorder="1" applyAlignment="1" applyProtection="1">
      <alignment horizontal="center" vertical="center"/>
      <protection locked="0"/>
    </xf>
    <xf numFmtId="177" fontId="9" fillId="0" borderId="6" xfId="4" applyNumberFormat="1" applyFont="1" applyBorder="1" applyAlignment="1">
      <alignment horizontal="center" vertical="center"/>
    </xf>
    <xf numFmtId="176" fontId="9" fillId="0" borderId="6" xfId="3" applyNumberFormat="1" applyFont="1" applyBorder="1" applyAlignment="1" applyProtection="1">
      <alignment horizontal="center" vertical="center"/>
      <protection locked="0"/>
    </xf>
    <xf numFmtId="0" fontId="15" fillId="0" borderId="2" xfId="3" applyFont="1" applyBorder="1" applyAlignment="1">
      <alignment horizontal="center" vertical="center"/>
    </xf>
    <xf numFmtId="0" fontId="15" fillId="0" borderId="2" xfId="3" applyFont="1" applyBorder="1"/>
    <xf numFmtId="0" fontId="15" fillId="0" borderId="2" xfId="3" applyFont="1" applyBorder="1" applyAlignment="1">
      <alignment horizontal="center"/>
    </xf>
    <xf numFmtId="176" fontId="15" fillId="0" borderId="2" xfId="3" applyNumberFormat="1" applyFont="1" applyBorder="1" applyAlignment="1">
      <alignment horizontal="right"/>
    </xf>
    <xf numFmtId="0" fontId="16" fillId="0" borderId="3" xfId="3" applyFont="1" applyBorder="1" applyAlignment="1">
      <alignment horizontal="center" vertical="center"/>
    </xf>
    <xf numFmtId="0" fontId="16" fillId="0" borderId="3" xfId="3" applyFont="1" applyBorder="1"/>
    <xf numFmtId="0" fontId="16" fillId="0" borderId="3" xfId="3" applyFont="1" applyBorder="1" applyAlignment="1">
      <alignment horizontal="center"/>
    </xf>
    <xf numFmtId="176" fontId="16" fillId="0" borderId="3" xfId="3" applyNumberFormat="1" applyFont="1" applyBorder="1" applyAlignment="1">
      <alignment horizontal="right"/>
    </xf>
    <xf numFmtId="0" fontId="15" fillId="0" borderId="3" xfId="3" applyFont="1" applyBorder="1" applyAlignment="1">
      <alignment horizontal="center" vertical="center"/>
    </xf>
    <xf numFmtId="0" fontId="15" fillId="0" borderId="3" xfId="3" applyFont="1" applyBorder="1"/>
    <xf numFmtId="0" fontId="15" fillId="0" borderId="3" xfId="3" applyFont="1" applyBorder="1" applyAlignment="1">
      <alignment horizontal="center"/>
    </xf>
    <xf numFmtId="176" fontId="15" fillId="0" borderId="3" xfId="3" applyNumberFormat="1" applyFont="1" applyBorder="1" applyAlignment="1">
      <alignment horizontal="right"/>
    </xf>
    <xf numFmtId="0" fontId="15" fillId="0" borderId="3" xfId="3" applyFont="1" applyBorder="1" applyAlignment="1">
      <alignment vertical="center"/>
    </xf>
    <xf numFmtId="0" fontId="10" fillId="0" borderId="3" xfId="3" applyFont="1" applyBorder="1" applyAlignment="1">
      <alignment horizontal="center"/>
    </xf>
    <xf numFmtId="0" fontId="10" fillId="0" borderId="3" xfId="3" applyFont="1" applyBorder="1" applyAlignment="1">
      <alignment vertical="center"/>
    </xf>
    <xf numFmtId="0" fontId="10" fillId="0" borderId="3" xfId="3" applyFont="1" applyBorder="1" applyAlignment="1">
      <alignment horizontal="center" vertical="center"/>
    </xf>
    <xf numFmtId="176" fontId="15" fillId="0" borderId="3" xfId="3" applyNumberFormat="1" applyFont="1" applyBorder="1" applyAlignment="1">
      <alignment horizontal="right" vertical="center"/>
    </xf>
    <xf numFmtId="49" fontId="15" fillId="0" borderId="3" xfId="3" applyNumberFormat="1" applyFont="1" applyBorder="1" applyAlignment="1">
      <alignment wrapText="1"/>
    </xf>
    <xf numFmtId="0" fontId="15" fillId="0" borderId="3" xfId="3" applyFont="1" applyBorder="1" applyAlignment="1">
      <alignment wrapText="1"/>
    </xf>
    <xf numFmtId="176" fontId="16" fillId="0" borderId="6" xfId="3" applyNumberFormat="1" applyFont="1" applyBorder="1" applyAlignment="1">
      <alignment horizontal="right"/>
    </xf>
    <xf numFmtId="3" fontId="9" fillId="0" borderId="9" xfId="3" applyNumberFormat="1" applyFont="1" applyBorder="1" applyAlignment="1">
      <alignment horizontal="center" vertical="top" wrapText="1"/>
    </xf>
    <xf numFmtId="168" fontId="9" fillId="0" borderId="9" xfId="3" applyNumberFormat="1" applyFont="1" applyBorder="1" applyAlignment="1">
      <alignment horizontal="center" vertical="top" wrapText="1"/>
    </xf>
    <xf numFmtId="49" fontId="9" fillId="0" borderId="8" xfId="3" applyNumberFormat="1" applyFont="1" applyBorder="1" applyAlignment="1">
      <alignment vertical="top" wrapText="1"/>
    </xf>
    <xf numFmtId="49" fontId="9" fillId="0" borderId="8" xfId="3" applyNumberFormat="1" applyFont="1" applyBorder="1" applyAlignment="1">
      <alignment horizontal="left" vertical="top" wrapText="1"/>
    </xf>
    <xf numFmtId="0" fontId="10" fillId="0" borderId="8" xfId="3" applyFont="1" applyBorder="1" applyAlignment="1">
      <alignment horizontal="center" vertical="top" wrapText="1"/>
    </xf>
    <xf numFmtId="168" fontId="10" fillId="0" borderId="3" xfId="3" applyNumberFormat="1" applyFont="1" applyBorder="1" applyAlignment="1">
      <alignment horizontal="center" vertical="top" wrapText="1"/>
    </xf>
    <xf numFmtId="0" fontId="10" fillId="0" borderId="8" xfId="3" applyFont="1" applyBorder="1" applyAlignment="1">
      <alignment vertical="top" wrapText="1"/>
    </xf>
    <xf numFmtId="49" fontId="10" fillId="0" borderId="8" xfId="3" applyNumberFormat="1" applyFont="1" applyBorder="1" applyAlignment="1">
      <alignment horizontal="left" vertical="top" wrapText="1"/>
    </xf>
    <xf numFmtId="49" fontId="10" fillId="0" borderId="8" xfId="3" applyNumberFormat="1" applyFont="1" applyBorder="1" applyAlignment="1">
      <alignment vertical="top" wrapText="1"/>
    </xf>
    <xf numFmtId="49" fontId="10" fillId="0" borderId="8" xfId="3" applyNumberFormat="1" applyFont="1" applyBorder="1" applyAlignment="1">
      <alignment horizontal="center" vertical="top" wrapText="1"/>
    </xf>
    <xf numFmtId="49" fontId="10" fillId="0" borderId="3" xfId="3" applyNumberFormat="1" applyFont="1" applyBorder="1" applyAlignment="1">
      <alignment horizontal="center" vertical="top" wrapText="1"/>
    </xf>
    <xf numFmtId="0" fontId="10" fillId="0" borderId="8" xfId="3" applyFont="1" applyBorder="1" applyAlignment="1">
      <alignment vertical="top"/>
    </xf>
    <xf numFmtId="0" fontId="9" fillId="0" borderId="8" xfId="3" applyFont="1" applyBorder="1" applyAlignment="1">
      <alignment vertical="top" wrapText="1"/>
    </xf>
    <xf numFmtId="0" fontId="10" fillId="0" borderId="3" xfId="3" applyFont="1" applyBorder="1" applyAlignment="1">
      <alignment horizontal="center" vertical="top" wrapText="1"/>
    </xf>
    <xf numFmtId="168" fontId="10" fillId="0" borderId="7" xfId="3" applyNumberFormat="1" applyFont="1" applyBorder="1" applyAlignment="1">
      <alignment horizontal="center" vertical="top" wrapText="1"/>
    </xf>
    <xf numFmtId="3" fontId="9" fillId="0" borderId="10" xfId="3" applyNumberFormat="1" applyFont="1" applyBorder="1" applyAlignment="1">
      <alignment horizontal="center" vertical="center" wrapText="1"/>
    </xf>
    <xf numFmtId="168" fontId="9" fillId="0" borderId="9" xfId="3" applyNumberFormat="1" applyFont="1" applyBorder="1" applyAlignment="1">
      <alignment horizontal="center" vertical="center" wrapText="1"/>
    </xf>
    <xf numFmtId="3" fontId="11" fillId="0" borderId="0" xfId="3" applyNumberFormat="1" applyFont="1" applyAlignment="1">
      <alignment horizontal="center"/>
    </xf>
    <xf numFmtId="49" fontId="9" fillId="0" borderId="3" xfId="3" applyNumberFormat="1" applyFont="1" applyBorder="1" applyAlignment="1">
      <alignment horizontal="center" vertical="top" wrapText="1"/>
    </xf>
    <xf numFmtId="0" fontId="1" fillId="0" borderId="0" xfId="3" applyAlignment="1">
      <alignment horizontal="center"/>
    </xf>
    <xf numFmtId="0" fontId="9" fillId="0" borderId="2" xfId="3" applyFont="1" applyBorder="1" applyAlignment="1">
      <alignment horizontal="center" vertical="top" wrapText="1"/>
    </xf>
    <xf numFmtId="3" fontId="9" fillId="0" borderId="2" xfId="3" applyNumberFormat="1" applyFont="1" applyBorder="1" applyAlignment="1">
      <alignment horizontal="center" vertical="top" wrapText="1"/>
    </xf>
    <xf numFmtId="168" fontId="9" fillId="0" borderId="2" xfId="3" applyNumberFormat="1" applyFont="1" applyBorder="1" applyAlignment="1">
      <alignment horizontal="center" vertical="top" wrapText="1"/>
    </xf>
    <xf numFmtId="168" fontId="10" fillId="0" borderId="3" xfId="3" applyNumberFormat="1" applyFont="1" applyBorder="1" applyAlignment="1">
      <alignment horizontal="right" vertical="top" wrapText="1"/>
    </xf>
    <xf numFmtId="0" fontId="14" fillId="0" borderId="3" xfId="0" applyFont="1" applyBorder="1" applyAlignment="1">
      <alignment horizontal="left" vertical="top" wrapText="1"/>
    </xf>
    <xf numFmtId="0" fontId="11" fillId="0" borderId="7" xfId="3" applyFont="1" applyBorder="1"/>
    <xf numFmtId="174" fontId="9" fillId="0" borderId="12" xfId="3" applyNumberFormat="1" applyFont="1" applyBorder="1" applyAlignment="1">
      <alignment horizontal="center" vertical="top" wrapText="1"/>
    </xf>
    <xf numFmtId="168" fontId="9" fillId="0" borderId="12" xfId="3" applyNumberFormat="1" applyFont="1" applyBorder="1" applyAlignment="1">
      <alignment horizontal="center" vertical="top" wrapText="1"/>
    </xf>
    <xf numFmtId="0" fontId="19" fillId="0" borderId="8" xfId="3" applyFont="1" applyBorder="1" applyAlignment="1">
      <alignment vertical="top" wrapText="1"/>
    </xf>
    <xf numFmtId="174" fontId="9" fillId="0" borderId="10" xfId="3" applyNumberFormat="1" applyFont="1" applyBorder="1" applyAlignment="1">
      <alignment horizontal="center" vertical="center" wrapText="1"/>
    </xf>
    <xf numFmtId="174" fontId="11" fillId="0" borderId="0" xfId="3" applyNumberFormat="1" applyFont="1" applyAlignment="1">
      <alignment horizontal="center"/>
    </xf>
    <xf numFmtId="168" fontId="11" fillId="0" borderId="0" xfId="3" applyNumberFormat="1" applyFont="1" applyAlignment="1">
      <alignment horizontal="center"/>
    </xf>
    <xf numFmtId="3" fontId="10" fillId="0" borderId="0" xfId="3" applyNumberFormat="1" applyFont="1" applyBorder="1" applyAlignment="1">
      <alignment horizontal="center" vertical="top" wrapText="1"/>
    </xf>
    <xf numFmtId="3" fontId="19" fillId="0" borderId="0" xfId="3" applyNumberFormat="1" applyFont="1" applyBorder="1" applyAlignment="1">
      <alignment horizontal="center" vertical="top" wrapText="1"/>
    </xf>
    <xf numFmtId="3" fontId="15" fillId="0" borderId="0" xfId="3" applyNumberFormat="1" applyFont="1" applyBorder="1" applyAlignment="1">
      <alignment horizontal="center" vertical="top" wrapText="1"/>
    </xf>
    <xf numFmtId="3" fontId="11" fillId="0" borderId="0" xfId="3" applyNumberFormat="1" applyFont="1"/>
    <xf numFmtId="174" fontId="9" fillId="0" borderId="9" xfId="3" applyNumberFormat="1" applyFont="1" applyBorder="1" applyAlignment="1">
      <alignment horizontal="center" vertical="center" wrapText="1"/>
    </xf>
    <xf numFmtId="168" fontId="10" fillId="0" borderId="7" xfId="3" applyNumberFormat="1" applyFont="1" applyBorder="1" applyAlignment="1">
      <alignment horizontal="center" vertical="center" wrapText="1"/>
    </xf>
    <xf numFmtId="0" fontId="11" fillId="0" borderId="0" xfId="3" applyFont="1" applyAlignment="1">
      <alignment horizontal="center" vertical="center"/>
    </xf>
    <xf numFmtId="0" fontId="9" fillId="0" borderId="3" xfId="0" applyFont="1" applyBorder="1" applyAlignment="1">
      <alignment horizontal="center"/>
    </xf>
    <xf numFmtId="0" fontId="9" fillId="0" borderId="3" xfId="0" applyFont="1" applyBorder="1"/>
    <xf numFmtId="3" fontId="10" fillId="0" borderId="3" xfId="0" applyNumberFormat="1" applyFont="1" applyBorder="1"/>
    <xf numFmtId="0" fontId="10" fillId="0" borderId="3" xfId="0" applyFont="1" applyBorder="1" applyAlignment="1">
      <alignment wrapText="1"/>
    </xf>
    <xf numFmtId="0" fontId="10" fillId="0" borderId="4" xfId="0" applyFont="1" applyBorder="1" applyAlignment="1">
      <alignment horizontal="center"/>
    </xf>
    <xf numFmtId="0" fontId="10" fillId="0" borderId="4" xfId="0" applyFont="1" applyBorder="1"/>
    <xf numFmtId="0" fontId="10" fillId="0" borderId="3" xfId="0" applyFont="1" applyFill="1" applyBorder="1" applyAlignment="1">
      <alignment horizontal="center"/>
    </xf>
    <xf numFmtId="0" fontId="10" fillId="0" borderId="3" xfId="0" applyFont="1" applyFill="1" applyBorder="1"/>
    <xf numFmtId="0" fontId="10" fillId="0" borderId="0" xfId="0" applyFont="1"/>
    <xf numFmtId="4" fontId="10" fillId="0" borderId="3" xfId="0" applyNumberFormat="1" applyFont="1" applyFill="1" applyBorder="1" applyProtection="1">
      <protection locked="0"/>
    </xf>
    <xf numFmtId="44" fontId="3" fillId="0" borderId="3" xfId="0" applyNumberFormat="1" applyFont="1" applyBorder="1" applyProtection="1">
      <protection hidden="1"/>
    </xf>
    <xf numFmtId="44" fontId="10" fillId="0" borderId="3" xfId="0" applyNumberFormat="1" applyFont="1" applyBorder="1" applyProtection="1">
      <protection hidden="1"/>
    </xf>
    <xf numFmtId="44" fontId="10" fillId="0" borderId="3" xfId="1" applyNumberFormat="1" applyFont="1" applyBorder="1" applyProtection="1">
      <protection hidden="1"/>
    </xf>
    <xf numFmtId="44" fontId="3" fillId="0" borderId="0" xfId="0" applyNumberFormat="1" applyFont="1" applyFill="1" applyBorder="1" applyProtection="1">
      <protection hidden="1"/>
    </xf>
    <xf numFmtId="44" fontId="3" fillId="0" borderId="0" xfId="1" applyNumberFormat="1" applyFont="1" applyFill="1" applyBorder="1" applyProtection="1">
      <protection hidden="1"/>
    </xf>
    <xf numFmtId="44" fontId="4" fillId="0" borderId="0" xfId="0" applyNumberFormat="1" applyFont="1" applyFill="1" applyBorder="1" applyAlignment="1" applyProtection="1">
      <alignment horizontal="center"/>
      <protection hidden="1"/>
    </xf>
    <xf numFmtId="168" fontId="9" fillId="0" borderId="2" xfId="3" applyNumberFormat="1" applyFont="1" applyBorder="1" applyAlignment="1">
      <alignment horizontal="center" vertical="center" wrapText="1"/>
    </xf>
    <xf numFmtId="0" fontId="9" fillId="0" borderId="2" xfId="3" applyFont="1" applyBorder="1" applyAlignment="1">
      <alignment horizontal="center" vertical="center" wrapText="1"/>
    </xf>
    <xf numFmtId="0" fontId="9" fillId="0" borderId="3" xfId="3" applyFont="1" applyBorder="1" applyAlignment="1">
      <alignment horizontal="center" vertical="center" wrapText="1"/>
    </xf>
    <xf numFmtId="0" fontId="9" fillId="5" borderId="9" xfId="3" applyFont="1" applyFill="1" applyBorder="1" applyAlignment="1">
      <alignment horizontal="left" vertical="center"/>
    </xf>
    <xf numFmtId="0" fontId="9" fillId="5" borderId="10" xfId="3" applyFont="1" applyFill="1" applyBorder="1" applyAlignment="1">
      <alignment horizontal="left" vertical="center"/>
    </xf>
    <xf numFmtId="4" fontId="10" fillId="0" borderId="4" xfId="0" applyNumberFormat="1" applyFont="1" applyBorder="1" applyProtection="1">
      <protection locked="0"/>
    </xf>
    <xf numFmtId="44" fontId="10" fillId="0" borderId="4" xfId="1" applyNumberFormat="1" applyFont="1" applyBorder="1" applyProtection="1">
      <protection hidden="1"/>
    </xf>
    <xf numFmtId="0" fontId="9" fillId="0" borderId="11" xfId="3" applyFont="1" applyBorder="1" applyAlignment="1">
      <alignment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4" fontId="9" fillId="0" borderId="6" xfId="0" applyNumberFormat="1"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4" fontId="10" fillId="0" borderId="7" xfId="0" applyNumberFormat="1" applyFont="1" applyBorder="1" applyAlignment="1">
      <alignment horizontal="center" vertical="center"/>
    </xf>
    <xf numFmtId="4" fontId="10" fillId="0" borderId="3" xfId="0" applyNumberFormat="1" applyFont="1" applyBorder="1" applyAlignment="1">
      <alignment horizontal="center" vertical="center"/>
    </xf>
    <xf numFmtId="10" fontId="10" fillId="0" borderId="3" xfId="0" applyNumberFormat="1" applyFont="1" applyBorder="1" applyAlignment="1">
      <alignment horizontal="center" vertical="center"/>
    </xf>
    <xf numFmtId="0" fontId="10" fillId="0" borderId="3" xfId="0" applyFont="1" applyBorder="1" applyAlignment="1">
      <alignment horizontal="left" vertical="center" wrapText="1"/>
    </xf>
    <xf numFmtId="168" fontId="0" fillId="0" borderId="0" xfId="0" applyNumberFormat="1"/>
    <xf numFmtId="44" fontId="2" fillId="0" borderId="0" xfId="0" applyNumberFormat="1" applyFont="1"/>
    <xf numFmtId="8" fontId="3" fillId="0" borderId="0" xfId="1" applyNumberFormat="1" applyFont="1" applyFill="1" applyBorder="1" applyProtection="1">
      <protection hidden="1"/>
    </xf>
    <xf numFmtId="171" fontId="2" fillId="0" borderId="0" xfId="6" applyNumberFormat="1"/>
    <xf numFmtId="0" fontId="2" fillId="0" borderId="0" xfId="6"/>
    <xf numFmtId="171" fontId="6" fillId="0" borderId="0" xfId="6" applyNumberFormat="1" applyFont="1"/>
    <xf numFmtId="169" fontId="8" fillId="0" borderId="0" xfId="3" applyNumberFormat="1" applyFont="1"/>
    <xf numFmtId="171" fontId="8" fillId="0" borderId="0" xfId="3" applyNumberFormat="1" applyFont="1"/>
    <xf numFmtId="171" fontId="9" fillId="0" borderId="6" xfId="3" applyNumberFormat="1" applyFont="1" applyBorder="1" applyAlignment="1" applyProtection="1">
      <alignment horizontal="center" vertical="center"/>
      <protection locked="0"/>
    </xf>
    <xf numFmtId="2" fontId="9" fillId="0" borderId="2" xfId="3" applyNumberFormat="1" applyFont="1" applyBorder="1" applyAlignment="1" applyProtection="1">
      <alignment vertical="center"/>
      <protection locked="0"/>
    </xf>
    <xf numFmtId="2" fontId="9" fillId="0" borderId="3" xfId="3" applyNumberFormat="1" applyFont="1" applyBorder="1" applyAlignment="1" applyProtection="1">
      <alignment horizontal="center" vertical="center"/>
      <protection locked="0"/>
    </xf>
    <xf numFmtId="0" fontId="9" fillId="0" borderId="3" xfId="5" applyFont="1" applyBorder="1" applyAlignment="1">
      <alignment vertical="top" wrapText="1"/>
    </xf>
    <xf numFmtId="0" fontId="9" fillId="0" borderId="3" xfId="3" applyFont="1" applyBorder="1" applyAlignment="1" applyProtection="1">
      <alignment horizontal="center" vertical="center"/>
      <protection locked="0"/>
    </xf>
    <xf numFmtId="177" fontId="9" fillId="0" borderId="3" xfId="4" applyNumberFormat="1" applyFont="1" applyBorder="1" applyAlignment="1">
      <alignment horizontal="center" vertical="center"/>
    </xf>
    <xf numFmtId="171" fontId="9" fillId="0" borderId="3" xfId="3" applyNumberFormat="1" applyFont="1" applyBorder="1" applyAlignment="1" applyProtection="1">
      <alignment horizontal="center" vertical="center"/>
      <protection locked="0"/>
    </xf>
    <xf numFmtId="0" fontId="23" fillId="0" borderId="3" xfId="5" applyFont="1" applyBorder="1" applyAlignment="1">
      <alignment horizontal="center"/>
    </xf>
    <xf numFmtId="171" fontId="10" fillId="0" borderId="3" xfId="6" applyNumberFormat="1" applyFont="1" applyBorder="1"/>
    <xf numFmtId="0" fontId="9" fillId="0" borderId="3" xfId="3" applyFont="1" applyBorder="1" applyAlignment="1">
      <alignment horizontal="center" vertical="center"/>
    </xf>
    <xf numFmtId="0" fontId="24" fillId="0" borderId="3" xfId="3" applyFont="1" applyBorder="1" applyAlignment="1">
      <alignment vertical="center" wrapText="1"/>
    </xf>
    <xf numFmtId="1" fontId="10" fillId="0" borderId="3" xfId="3" applyNumberFormat="1" applyFont="1" applyBorder="1" applyAlignment="1">
      <alignment horizontal="center" vertical="center"/>
    </xf>
    <xf numFmtId="0" fontId="10" fillId="0" borderId="3" xfId="3" applyFont="1" applyBorder="1" applyAlignment="1">
      <alignment vertical="center" wrapText="1"/>
    </xf>
    <xf numFmtId="37" fontId="10" fillId="0" borderId="3" xfId="3" applyNumberFormat="1" applyFont="1" applyBorder="1" applyAlignment="1">
      <alignment horizontal="center" vertical="center"/>
    </xf>
    <xf numFmtId="169" fontId="10" fillId="0" borderId="3" xfId="3" applyNumberFormat="1" applyFont="1" applyBorder="1" applyAlignment="1">
      <alignment horizontal="center" vertical="center"/>
    </xf>
    <xf numFmtId="169" fontId="15" fillId="0" borderId="3" xfId="3" applyNumberFormat="1" applyFont="1" applyBorder="1" applyAlignment="1">
      <alignment horizontal="center" vertical="center"/>
    </xf>
    <xf numFmtId="0" fontId="21" fillId="0" borderId="3" xfId="3" applyFont="1" applyBorder="1" applyAlignment="1">
      <alignment vertical="center" wrapText="1"/>
    </xf>
    <xf numFmtId="9" fontId="10" fillId="0" borderId="3" xfId="7" applyFont="1" applyFill="1" applyBorder="1" applyAlignment="1" applyProtection="1">
      <alignment horizontal="center" vertical="center"/>
    </xf>
    <xf numFmtId="9" fontId="10" fillId="0" borderId="3" xfId="3" applyNumberFormat="1" applyFont="1" applyBorder="1" applyAlignment="1">
      <alignment horizontal="center" vertical="center"/>
    </xf>
    <xf numFmtId="0" fontId="23" fillId="0" borderId="3" xfId="5" applyFont="1" applyBorder="1" applyAlignment="1">
      <alignment horizontal="left" vertical="top"/>
    </xf>
    <xf numFmtId="179" fontId="10" fillId="0" borderId="3" xfId="3" applyNumberFormat="1" applyFont="1" applyBorder="1" applyAlignment="1">
      <alignment horizontal="center" vertical="center"/>
    </xf>
    <xf numFmtId="171" fontId="15" fillId="0" borderId="6" xfId="3" applyNumberFormat="1" applyFont="1" applyBorder="1"/>
    <xf numFmtId="0" fontId="15" fillId="0" borderId="4" xfId="3" applyFont="1" applyBorder="1" applyAlignment="1">
      <alignment horizontal="center"/>
    </xf>
    <xf numFmtId="0" fontId="15" fillId="0" borderId="4" xfId="3" applyFont="1" applyBorder="1"/>
    <xf numFmtId="171" fontId="10" fillId="0" borderId="4" xfId="6" applyNumberFormat="1" applyFont="1" applyBorder="1"/>
    <xf numFmtId="44" fontId="9" fillId="0" borderId="6" xfId="3" applyNumberFormat="1" applyFont="1" applyBorder="1" applyAlignment="1" applyProtection="1">
      <alignment horizontal="center" vertical="center"/>
      <protection locked="0"/>
    </xf>
    <xf numFmtId="44" fontId="9" fillId="0" borderId="2" xfId="3" applyNumberFormat="1" applyFont="1" applyBorder="1" applyAlignment="1" applyProtection="1">
      <alignment horizontal="right" vertical="center"/>
      <protection locked="0"/>
    </xf>
    <xf numFmtId="44" fontId="9" fillId="0" borderId="3" xfId="3" applyNumberFormat="1" applyFont="1" applyBorder="1" applyAlignment="1" applyProtection="1">
      <alignment horizontal="right" vertical="center"/>
      <protection locked="0"/>
    </xf>
    <xf numFmtId="44" fontId="10" fillId="0" borderId="3" xfId="3" applyNumberFormat="1" applyFont="1" applyBorder="1" applyAlignment="1">
      <alignment horizontal="right" vertical="center"/>
    </xf>
    <xf numFmtId="44" fontId="10" fillId="0" borderId="3" xfId="6" applyNumberFormat="1" applyFont="1" applyBorder="1" applyAlignment="1">
      <alignment horizontal="right"/>
    </xf>
    <xf numFmtId="44" fontId="10" fillId="0" borderId="4" xfId="6" applyNumberFormat="1" applyFont="1" applyBorder="1" applyAlignment="1">
      <alignment horizontal="right"/>
    </xf>
    <xf numFmtId="44" fontId="16" fillId="0" borderId="6" xfId="3" applyNumberFormat="1" applyFont="1" applyBorder="1" applyAlignment="1">
      <alignment horizontal="right"/>
    </xf>
    <xf numFmtId="44" fontId="8" fillId="0" borderId="0" xfId="3" applyNumberFormat="1" applyFont="1" applyAlignment="1">
      <alignment horizontal="right"/>
    </xf>
    <xf numFmtId="0" fontId="9" fillId="0" borderId="3" xfId="3" applyFont="1" applyFill="1" applyBorder="1" applyAlignment="1">
      <alignment horizontal="center" vertical="center"/>
    </xf>
    <xf numFmtId="0" fontId="24" fillId="0" borderId="3" xfId="3" applyFont="1" applyFill="1" applyBorder="1" applyAlignment="1">
      <alignment vertical="center" wrapText="1"/>
    </xf>
    <xf numFmtId="0" fontId="10" fillId="0" borderId="3" xfId="3" applyFont="1" applyFill="1" applyBorder="1" applyAlignment="1">
      <alignment horizontal="center" vertical="center"/>
    </xf>
    <xf numFmtId="37" fontId="10" fillId="0" borderId="3" xfId="3" applyNumberFormat="1" applyFont="1" applyFill="1" applyBorder="1" applyAlignment="1">
      <alignment horizontal="center" vertical="center"/>
    </xf>
    <xf numFmtId="44" fontId="10" fillId="0" borderId="3" xfId="3" applyNumberFormat="1" applyFont="1" applyFill="1" applyBorder="1" applyAlignment="1">
      <alignment horizontal="right" vertical="center"/>
    </xf>
    <xf numFmtId="0" fontId="8" fillId="0" borderId="0" xfId="3" applyFont="1" applyFill="1"/>
    <xf numFmtId="0" fontId="10" fillId="0" borderId="3" xfId="3" applyFont="1" applyFill="1" applyBorder="1" applyAlignment="1">
      <alignment vertical="center" wrapText="1"/>
    </xf>
    <xf numFmtId="169" fontId="8" fillId="0" borderId="0" xfId="3" applyNumberFormat="1" applyFont="1" applyFill="1"/>
    <xf numFmtId="1" fontId="10" fillId="0" borderId="3" xfId="3" applyNumberFormat="1" applyFont="1" applyFill="1" applyBorder="1" applyAlignment="1">
      <alignment horizontal="center" vertical="center"/>
    </xf>
    <xf numFmtId="0" fontId="15" fillId="0" borderId="3" xfId="3" applyFont="1" applyFill="1" applyBorder="1" applyAlignment="1">
      <alignment horizontal="center"/>
    </xf>
    <xf numFmtId="0" fontId="15" fillId="0" borderId="3" xfId="3" applyFont="1" applyFill="1" applyBorder="1"/>
    <xf numFmtId="171" fontId="15" fillId="0" borderId="3" xfId="3" applyNumberFormat="1" applyFont="1" applyFill="1" applyBorder="1"/>
    <xf numFmtId="44" fontId="10" fillId="0" borderId="3" xfId="6" applyNumberFormat="1" applyFont="1" applyFill="1" applyBorder="1" applyAlignment="1">
      <alignment horizontal="right"/>
    </xf>
    <xf numFmtId="44" fontId="8" fillId="0" borderId="0" xfId="3" applyNumberFormat="1" applyFont="1"/>
    <xf numFmtId="0" fontId="26" fillId="0" borderId="0" xfId="8" applyFont="1"/>
    <xf numFmtId="0" fontId="10" fillId="0" borderId="18" xfId="8" applyFont="1" applyBorder="1" applyAlignment="1">
      <alignment horizontal="left" vertical="center"/>
    </xf>
    <xf numFmtId="0" fontId="9" fillId="5" borderId="10" xfId="3" applyFont="1" applyFill="1" applyBorder="1" applyAlignment="1">
      <alignment vertical="center"/>
    </xf>
    <xf numFmtId="0" fontId="2" fillId="0" borderId="0" xfId="8" applyFont="1"/>
    <xf numFmtId="44" fontId="2" fillId="0" borderId="0" xfId="8" applyNumberFormat="1" applyFont="1"/>
    <xf numFmtId="0" fontId="10" fillId="0" borderId="0" xfId="8" applyFont="1"/>
    <xf numFmtId="1" fontId="23" fillId="0" borderId="14" xfId="8" applyNumberFormat="1" applyFont="1" applyBorder="1" applyAlignment="1">
      <alignment horizontal="center" vertical="center"/>
    </xf>
    <xf numFmtId="1" fontId="23" fillId="0" borderId="15" xfId="8" applyNumberFormat="1" applyFont="1" applyBorder="1" applyAlignment="1">
      <alignment horizontal="center" vertical="center"/>
    </xf>
    <xf numFmtId="0" fontId="2" fillId="4" borderId="0" xfId="8" applyFont="1" applyFill="1"/>
    <xf numFmtId="4" fontId="23" fillId="0" borderId="21" xfId="8" quotePrefix="1" applyNumberFormat="1" applyFont="1" applyBorder="1" applyAlignment="1">
      <alignment horizontal="left" vertical="center"/>
    </xf>
    <xf numFmtId="49" fontId="23" fillId="0" borderId="16" xfId="8" applyNumberFormat="1" applyFont="1" applyBorder="1" applyAlignment="1">
      <alignment horizontal="left" vertical="center" wrapText="1"/>
    </xf>
    <xf numFmtId="49" fontId="23" fillId="0" borderId="21" xfId="8" quotePrefix="1" applyNumberFormat="1" applyFont="1" applyBorder="1" applyAlignment="1">
      <alignment horizontal="left" vertical="center"/>
    </xf>
    <xf numFmtId="49" fontId="23" fillId="0" borderId="21" xfId="8" applyNumberFormat="1" applyFont="1" applyBorder="1" applyAlignment="1">
      <alignment horizontal="left" vertical="center"/>
    </xf>
    <xf numFmtId="0" fontId="10" fillId="0" borderId="22" xfId="8" applyFont="1" applyBorder="1" applyAlignment="1">
      <alignment horizontal="left" vertical="center"/>
    </xf>
    <xf numFmtId="0" fontId="9" fillId="5" borderId="9" xfId="3" applyFont="1" applyFill="1" applyBorder="1" applyAlignment="1">
      <alignment vertical="center"/>
    </xf>
    <xf numFmtId="1" fontId="23" fillId="0" borderId="17" xfId="8" applyNumberFormat="1" applyFont="1" applyBorder="1" applyAlignment="1">
      <alignment horizontal="center" vertical="center"/>
    </xf>
    <xf numFmtId="49" fontId="23" fillId="0" borderId="25" xfId="8" applyNumberFormat="1" applyFont="1" applyBorder="1" applyAlignment="1">
      <alignment horizontal="left" vertical="center" wrapText="1"/>
    </xf>
    <xf numFmtId="4" fontId="23" fillId="0" borderId="21" xfId="8" quotePrefix="1" applyNumberFormat="1" applyFont="1" applyFill="1" applyBorder="1" applyAlignment="1">
      <alignment horizontal="left" vertical="center"/>
    </xf>
    <xf numFmtId="44" fontId="3" fillId="0" borderId="3" xfId="1" applyNumberFormat="1" applyFont="1" applyFill="1" applyBorder="1" applyProtection="1">
      <protection hidden="1"/>
    </xf>
    <xf numFmtId="44" fontId="3" fillId="0" borderId="3" xfId="1" applyNumberFormat="1" applyFont="1" applyBorder="1" applyProtection="1">
      <protection hidden="1"/>
    </xf>
    <xf numFmtId="44" fontId="3" fillId="0" borderId="0" xfId="0" applyNumberFormat="1" applyFont="1" applyBorder="1" applyProtection="1">
      <protection hidden="1"/>
    </xf>
    <xf numFmtId="44" fontId="0" fillId="0" borderId="0" xfId="0" applyNumberFormat="1"/>
    <xf numFmtId="0" fontId="2" fillId="0" borderId="0" xfId="8" applyFont="1" applyFill="1"/>
    <xf numFmtId="0" fontId="9" fillId="0" borderId="12" xfId="3" applyFont="1" applyFill="1" applyBorder="1" applyAlignment="1">
      <alignment horizontal="center" vertical="center"/>
    </xf>
    <xf numFmtId="0" fontId="9" fillId="0" borderId="5" xfId="3" applyFont="1" applyFill="1" applyBorder="1" applyAlignment="1">
      <alignment horizontal="center" vertical="center"/>
    </xf>
    <xf numFmtId="0" fontId="10" fillId="0" borderId="3" xfId="6" applyFont="1" applyBorder="1"/>
    <xf numFmtId="0" fontId="9" fillId="0" borderId="3" xfId="6" applyFont="1" applyBorder="1"/>
    <xf numFmtId="1" fontId="10" fillId="0" borderId="15" xfId="8" applyNumberFormat="1" applyFont="1" applyBorder="1" applyAlignment="1">
      <alignment horizontal="center" vertical="center"/>
    </xf>
    <xf numFmtId="0" fontId="10" fillId="0" borderId="21" xfId="8" applyFont="1" applyBorder="1" applyAlignment="1">
      <alignment horizontal="left" vertical="center"/>
    </xf>
    <xf numFmtId="1" fontId="10" fillId="0" borderId="24" xfId="8" applyNumberFormat="1" applyFont="1" applyBorder="1" applyAlignment="1">
      <alignment horizontal="center" vertical="center"/>
    </xf>
    <xf numFmtId="0" fontId="2" fillId="0" borderId="0" xfId="0" applyFont="1"/>
    <xf numFmtId="0" fontId="2" fillId="0" borderId="6" xfId="8" applyFont="1" applyBorder="1"/>
    <xf numFmtId="0" fontId="9" fillId="0" borderId="3" xfId="6" applyFont="1" applyBorder="1" applyAlignment="1">
      <alignment horizontal="center"/>
    </xf>
    <xf numFmtId="0" fontId="10" fillId="0" borderId="18" xfId="8" quotePrefix="1" applyFont="1" applyBorder="1" applyAlignment="1">
      <alignment horizontal="left" vertical="center"/>
    </xf>
    <xf numFmtId="0" fontId="9" fillId="0" borderId="29" xfId="8" quotePrefix="1" applyFont="1" applyBorder="1" applyAlignment="1">
      <alignment vertical="center"/>
    </xf>
    <xf numFmtId="0" fontId="9" fillId="0" borderId="20" xfId="8" quotePrefix="1" applyFont="1" applyBorder="1" applyAlignment="1">
      <alignment vertical="center"/>
    </xf>
    <xf numFmtId="0" fontId="2" fillId="0" borderId="0" xfId="8" applyFont="1" applyBorder="1"/>
    <xf numFmtId="0" fontId="2" fillId="0" borderId="0" xfId="8" applyFont="1" applyFill="1" applyBorder="1"/>
    <xf numFmtId="0" fontId="2" fillId="4" borderId="0" xfId="8" applyFont="1" applyFill="1" applyBorder="1"/>
    <xf numFmtId="0" fontId="9" fillId="0" borderId="6" xfId="6" applyFont="1" applyBorder="1" applyAlignment="1">
      <alignment horizontal="center"/>
    </xf>
    <xf numFmtId="4" fontId="9" fillId="0" borderId="6" xfId="6" applyNumberFormat="1" applyFont="1" applyBorder="1" applyAlignment="1">
      <alignment horizontal="center"/>
    </xf>
    <xf numFmtId="0" fontId="9" fillId="0" borderId="6" xfId="6" applyFont="1" applyBorder="1" applyAlignment="1">
      <alignment horizontal="center" vertical="center"/>
    </xf>
    <xf numFmtId="4" fontId="9" fillId="0" borderId="6" xfId="6" applyNumberFormat="1" applyFont="1" applyBorder="1" applyAlignment="1">
      <alignment horizontal="center" vertical="center"/>
    </xf>
    <xf numFmtId="0" fontId="10" fillId="0" borderId="0" xfId="6" applyFont="1"/>
    <xf numFmtId="0" fontId="10" fillId="0" borderId="3" xfId="6" applyFont="1" applyBorder="1" applyAlignment="1">
      <alignment horizontal="center"/>
    </xf>
    <xf numFmtId="4" fontId="10" fillId="0" borderId="3" xfId="6" applyNumberFormat="1" applyFont="1" applyBorder="1"/>
    <xf numFmtId="4" fontId="10" fillId="0" borderId="0" xfId="6" applyNumberFormat="1" applyFont="1"/>
    <xf numFmtId="4" fontId="10" fillId="0" borderId="3" xfId="6" applyNumberFormat="1" applyFont="1" applyBorder="1" applyProtection="1">
      <protection locked="0"/>
    </xf>
    <xf numFmtId="3" fontId="10" fillId="0" borderId="0" xfId="6" applyNumberFormat="1" applyFont="1"/>
    <xf numFmtId="0" fontId="10" fillId="0" borderId="6" xfId="6" applyFont="1" applyBorder="1" applyAlignment="1">
      <alignment horizontal="center"/>
    </xf>
    <xf numFmtId="0" fontId="9" fillId="0" borderId="6" xfId="6" applyFont="1" applyBorder="1"/>
    <xf numFmtId="4" fontId="10" fillId="0" borderId="6" xfId="6" applyNumberFormat="1" applyFont="1" applyBorder="1"/>
    <xf numFmtId="0" fontId="9" fillId="0" borderId="0" xfId="6" applyFont="1"/>
    <xf numFmtId="1" fontId="10" fillId="0" borderId="0" xfId="6" applyNumberFormat="1" applyFont="1"/>
    <xf numFmtId="1" fontId="19" fillId="0" borderId="0" xfId="6" applyNumberFormat="1" applyFont="1"/>
    <xf numFmtId="166" fontId="10" fillId="0" borderId="0" xfId="6" applyNumberFormat="1" applyFont="1"/>
    <xf numFmtId="0" fontId="10" fillId="4" borderId="0" xfId="6" applyFont="1" applyFill="1"/>
    <xf numFmtId="44" fontId="10" fillId="0" borderId="0" xfId="6" applyNumberFormat="1" applyFont="1"/>
    <xf numFmtId="0" fontId="9" fillId="4" borderId="0" xfId="6" applyFont="1" applyFill="1"/>
    <xf numFmtId="0" fontId="10" fillId="4" borderId="0" xfId="6" applyFont="1" applyFill="1" applyAlignment="1"/>
    <xf numFmtId="0" fontId="10" fillId="0" borderId="0" xfId="6" applyFont="1" applyAlignment="1">
      <alignment vertical="center"/>
    </xf>
    <xf numFmtId="0" fontId="9" fillId="0" borderId="9" xfId="6" applyFont="1" applyBorder="1" applyAlignment="1"/>
    <xf numFmtId="0" fontId="9" fillId="0" borderId="10" xfId="6" applyFont="1" applyBorder="1" applyAlignment="1"/>
    <xf numFmtId="0" fontId="9" fillId="0" borderId="11" xfId="6" applyFont="1" applyBorder="1" applyAlignment="1"/>
    <xf numFmtId="10" fontId="10" fillId="0" borderId="3" xfId="2" applyNumberFormat="1" applyFont="1" applyFill="1" applyBorder="1" applyProtection="1">
      <protection locked="0"/>
    </xf>
    <xf numFmtId="165" fontId="10" fillId="0" borderId="3" xfId="2" applyNumberFormat="1" applyFont="1" applyFill="1" applyBorder="1" applyProtection="1">
      <protection locked="0"/>
    </xf>
    <xf numFmtId="0" fontId="10" fillId="0" borderId="3" xfId="6" applyFont="1" applyBorder="1" applyAlignment="1">
      <alignment horizontal="center" vertical="center"/>
    </xf>
    <xf numFmtId="0" fontId="10" fillId="0" borderId="3" xfId="6" applyFont="1" applyBorder="1" applyAlignment="1">
      <alignment wrapText="1"/>
    </xf>
    <xf numFmtId="4" fontId="10" fillId="0" borderId="3" xfId="6" applyNumberFormat="1" applyFont="1" applyBorder="1" applyAlignment="1">
      <alignment vertical="center"/>
    </xf>
    <xf numFmtId="4" fontId="9" fillId="0" borderId="6" xfId="6" applyNumberFormat="1" applyFont="1" applyBorder="1" applyProtection="1">
      <protection locked="0"/>
    </xf>
    <xf numFmtId="0" fontId="30" fillId="0" borderId="0" xfId="3" applyFont="1"/>
    <xf numFmtId="171" fontId="30" fillId="0" borderId="0" xfId="3" applyNumberFormat="1" applyFont="1"/>
    <xf numFmtId="0" fontId="31" fillId="0" borderId="0" xfId="3" applyFont="1"/>
    <xf numFmtId="3" fontId="30" fillId="0" borderId="0" xfId="3" applyNumberFormat="1" applyFont="1"/>
    <xf numFmtId="0" fontId="15" fillId="0" borderId="3" xfId="0" applyFont="1" applyBorder="1" applyAlignment="1">
      <alignment horizontal="center" vertical="top" wrapText="1"/>
    </xf>
    <xf numFmtId="0" fontId="16" fillId="0" borderId="3" xfId="0" applyFont="1" applyBorder="1" applyAlignment="1">
      <alignment horizontal="left" vertical="top" wrapText="1"/>
    </xf>
    <xf numFmtId="0" fontId="10" fillId="0" borderId="0" xfId="6" applyFont="1" applyAlignment="1">
      <alignment horizontal="center"/>
    </xf>
    <xf numFmtId="0" fontId="9" fillId="0" borderId="0" xfId="6" applyFont="1" applyAlignment="1">
      <alignment horizontal="center"/>
    </xf>
    <xf numFmtId="4" fontId="9" fillId="0" borderId="0" xfId="6" applyNumberFormat="1" applyFont="1" applyAlignment="1">
      <alignment horizontal="center"/>
    </xf>
    <xf numFmtId="4" fontId="10" fillId="0" borderId="0" xfId="6" applyNumberFormat="1" applyFont="1" applyProtection="1">
      <protection locked="0"/>
    </xf>
    <xf numFmtId="165" fontId="10" fillId="0" borderId="0" xfId="2" applyNumberFormat="1" applyFont="1" applyFill="1" applyBorder="1" applyProtection="1">
      <protection locked="0"/>
    </xf>
    <xf numFmtId="9" fontId="10" fillId="0" borderId="0" xfId="2" quotePrefix="1" applyFont="1" applyFill="1" applyBorder="1" applyAlignment="1" applyProtection="1">
      <alignment horizontal="right"/>
    </xf>
    <xf numFmtId="0" fontId="9" fillId="0" borderId="8" xfId="3" applyFont="1" applyBorder="1" applyAlignment="1">
      <alignment horizontal="center" vertical="top" wrapText="1"/>
    </xf>
    <xf numFmtId="168" fontId="9" fillId="0" borderId="3" xfId="3" applyNumberFormat="1" applyFont="1" applyBorder="1" applyAlignment="1">
      <alignment horizontal="center" vertical="top" wrapText="1"/>
    </xf>
    <xf numFmtId="0" fontId="9" fillId="0" borderId="7" xfId="3" applyFont="1" applyFill="1" applyBorder="1" applyAlignment="1">
      <alignment horizontal="center" vertical="center"/>
    </xf>
    <xf numFmtId="0" fontId="9" fillId="0" borderId="14" xfId="3" applyFont="1" applyFill="1" applyBorder="1" applyAlignment="1">
      <alignment horizontal="center" vertical="center"/>
    </xf>
    <xf numFmtId="44" fontId="9" fillId="5" borderId="10" xfId="3" applyNumberFormat="1" applyFont="1" applyFill="1" applyBorder="1" applyAlignment="1">
      <alignment vertical="center"/>
    </xf>
    <xf numFmtId="44" fontId="10" fillId="0" borderId="7" xfId="8" applyNumberFormat="1" applyFont="1" applyBorder="1"/>
    <xf numFmtId="44" fontId="9" fillId="0" borderId="0" xfId="3" applyNumberFormat="1" applyFont="1" applyFill="1" applyBorder="1" applyAlignment="1">
      <alignment horizontal="center" vertical="center"/>
    </xf>
    <xf numFmtId="44" fontId="10" fillId="0" borderId="15" xfId="8" applyNumberFormat="1" applyFont="1" applyBorder="1" applyAlignment="1">
      <alignment vertical="center"/>
    </xf>
    <xf numFmtId="44" fontId="10" fillId="0" borderId="24" xfId="8" applyNumberFormat="1" applyFont="1" applyBorder="1" applyAlignment="1">
      <alignment vertical="center"/>
    </xf>
    <xf numFmtId="44" fontId="9" fillId="0" borderId="28" xfId="8" applyNumberFormat="1" applyFont="1" applyBorder="1" applyAlignment="1">
      <alignment vertical="center"/>
    </xf>
    <xf numFmtId="44" fontId="9" fillId="0" borderId="5" xfId="3" applyNumberFormat="1" applyFont="1" applyFill="1" applyBorder="1" applyAlignment="1">
      <alignment horizontal="center" vertical="center"/>
    </xf>
    <xf numFmtId="44" fontId="10" fillId="0" borderId="14" xfId="8" applyNumberFormat="1" applyFont="1" applyBorder="1" applyAlignment="1">
      <alignment vertical="center"/>
    </xf>
    <xf numFmtId="44" fontId="10" fillId="0" borderId="17" xfId="8" applyNumberFormat="1" applyFont="1" applyBorder="1" applyAlignment="1">
      <alignment vertical="center"/>
    </xf>
    <xf numFmtId="44" fontId="10" fillId="0" borderId="15" xfId="8" applyNumberFormat="1" applyFont="1" applyFill="1" applyBorder="1" applyAlignment="1">
      <alignment vertical="center"/>
    </xf>
    <xf numFmtId="44" fontId="9" fillId="5" borderId="17" xfId="8" applyNumberFormat="1" applyFont="1" applyFill="1" applyBorder="1" applyAlignment="1">
      <alignment vertical="center"/>
    </xf>
    <xf numFmtId="44" fontId="9" fillId="0" borderId="17" xfId="8" applyNumberFormat="1" applyFont="1" applyBorder="1" applyAlignment="1">
      <alignment vertical="center"/>
    </xf>
    <xf numFmtId="44" fontId="9" fillId="5" borderId="4" xfId="8" applyNumberFormat="1" applyFont="1" applyFill="1" applyBorder="1" applyAlignment="1">
      <alignment vertical="center"/>
    </xf>
    <xf numFmtId="44" fontId="9" fillId="0" borderId="6" xfId="6" applyNumberFormat="1" applyFont="1" applyBorder="1" applyAlignment="1" applyProtection="1">
      <alignment horizontal="center" vertical="center"/>
      <protection hidden="1"/>
    </xf>
    <xf numFmtId="44" fontId="10" fillId="0" borderId="3" xfId="6" applyNumberFormat="1" applyFont="1" applyBorder="1" applyProtection="1">
      <protection hidden="1"/>
    </xf>
    <xf numFmtId="44" fontId="10" fillId="0" borderId="3" xfId="11" applyNumberFormat="1" applyFont="1" applyBorder="1" applyProtection="1">
      <protection hidden="1"/>
    </xf>
    <xf numFmtId="44" fontId="10" fillId="0" borderId="3" xfId="11" applyNumberFormat="1" applyFont="1" applyFill="1" applyBorder="1" applyProtection="1">
      <protection hidden="1"/>
    </xf>
    <xf numFmtId="44" fontId="10" fillId="0" borderId="3" xfId="11" applyNumberFormat="1" applyFont="1" applyFill="1" applyBorder="1" applyAlignment="1" applyProtection="1">
      <alignment horizontal="right"/>
      <protection hidden="1"/>
    </xf>
    <xf numFmtId="44" fontId="9" fillId="0" borderId="6" xfId="6" applyNumberFormat="1" applyFont="1" applyBorder="1" applyProtection="1">
      <protection hidden="1"/>
    </xf>
    <xf numFmtId="44" fontId="9" fillId="0" borderId="6" xfId="6" applyNumberFormat="1" applyFont="1" applyBorder="1" applyAlignment="1" applyProtection="1">
      <alignment horizontal="center"/>
      <protection hidden="1"/>
    </xf>
    <xf numFmtId="44" fontId="10" fillId="0" borderId="3" xfId="11" applyNumberFormat="1" applyFont="1" applyBorder="1" applyAlignment="1" applyProtection="1">
      <alignment horizontal="right"/>
      <protection hidden="1"/>
    </xf>
    <xf numFmtId="44" fontId="9" fillId="0" borderId="6" xfId="11" applyNumberFormat="1" applyFont="1" applyFill="1" applyBorder="1" applyProtection="1">
      <protection hidden="1"/>
    </xf>
    <xf numFmtId="44" fontId="9" fillId="0" borderId="4" xfId="11" applyNumberFormat="1" applyFont="1" applyFill="1" applyBorder="1" applyProtection="1">
      <protection hidden="1"/>
    </xf>
    <xf numFmtId="44" fontId="10" fillId="0" borderId="3" xfId="3" applyNumberFormat="1" applyFont="1" applyBorder="1" applyAlignment="1">
      <alignment horizontal="center" vertical="top" wrapText="1"/>
    </xf>
    <xf numFmtId="44" fontId="10" fillId="0" borderId="3" xfId="3" applyNumberFormat="1" applyFont="1" applyBorder="1" applyAlignment="1">
      <alignment horizontal="right" vertical="top" wrapText="1"/>
    </xf>
    <xf numFmtId="44" fontId="10" fillId="0" borderId="3" xfId="3" applyNumberFormat="1" applyFont="1" applyBorder="1" applyAlignment="1">
      <alignment horizontal="center" vertical="center" wrapText="1"/>
    </xf>
    <xf numFmtId="44" fontId="9" fillId="0" borderId="3" xfId="3" applyNumberFormat="1" applyFont="1" applyBorder="1" applyAlignment="1">
      <alignment horizontal="right" vertical="top" wrapText="1"/>
    </xf>
    <xf numFmtId="44" fontId="10" fillId="0" borderId="0" xfId="6" applyNumberFormat="1" applyFont="1" applyProtection="1">
      <protection hidden="1"/>
    </xf>
    <xf numFmtId="44" fontId="9" fillId="0" borderId="0" xfId="6" applyNumberFormat="1" applyFont="1" applyAlignment="1" applyProtection="1">
      <alignment horizontal="center"/>
      <protection hidden="1"/>
    </xf>
    <xf numFmtId="44" fontId="10" fillId="0" borderId="0" xfId="11" applyNumberFormat="1" applyFont="1" applyFill="1" applyBorder="1" applyProtection="1">
      <protection hidden="1"/>
    </xf>
    <xf numFmtId="0" fontId="10" fillId="0" borderId="3" xfId="6" applyFont="1" applyFill="1" applyBorder="1" applyAlignment="1">
      <alignment horizontal="center"/>
    </xf>
    <xf numFmtId="0" fontId="10" fillId="0" borderId="3" xfId="6" applyFont="1" applyFill="1" applyBorder="1"/>
    <xf numFmtId="4" fontId="10" fillId="0" borderId="3" xfId="6" applyNumberFormat="1" applyFont="1" applyFill="1" applyBorder="1" applyProtection="1">
      <protection locked="0"/>
    </xf>
    <xf numFmtId="0" fontId="10" fillId="0" borderId="0" xfId="6" applyFont="1" applyFill="1"/>
    <xf numFmtId="4" fontId="10" fillId="0" borderId="3" xfId="6" applyNumberFormat="1" applyFont="1" applyFill="1" applyBorder="1"/>
    <xf numFmtId="0" fontId="9" fillId="0" borderId="3" xfId="0" applyFont="1" applyBorder="1" applyAlignment="1">
      <alignment horizontal="left" vertical="center" wrapText="1"/>
    </xf>
    <xf numFmtId="44" fontId="9" fillId="0" borderId="6" xfId="0" applyNumberFormat="1" applyFont="1" applyBorder="1" applyAlignment="1">
      <alignment horizontal="center" vertical="center"/>
    </xf>
    <xf numFmtId="44" fontId="10" fillId="0" borderId="2" xfId="0" applyNumberFormat="1" applyFont="1" applyBorder="1" applyAlignment="1">
      <alignment horizontal="center" vertical="center"/>
    </xf>
    <xf numFmtId="44" fontId="10" fillId="0" borderId="3" xfId="0" applyNumberFormat="1" applyFont="1" applyBorder="1" applyAlignment="1">
      <alignment horizontal="center" vertical="center"/>
    </xf>
    <xf numFmtId="44" fontId="10" fillId="0" borderId="3" xfId="0" applyNumberFormat="1" applyFont="1" applyBorder="1" applyAlignment="1">
      <alignment horizontal="center"/>
    </xf>
    <xf numFmtId="44" fontId="10" fillId="0" borderId="8" xfId="0" applyNumberFormat="1" applyFont="1" applyBorder="1" applyAlignment="1">
      <alignment horizontal="center" vertical="center"/>
    </xf>
    <xf numFmtId="44" fontId="10" fillId="0" borderId="0" xfId="0" applyNumberFormat="1" applyFont="1"/>
    <xf numFmtId="0" fontId="9" fillId="0" borderId="7" xfId="0" applyFont="1" applyBorder="1" applyAlignment="1">
      <alignment horizontal="center" vertical="center"/>
    </xf>
    <xf numFmtId="44" fontId="10" fillId="0" borderId="3" xfId="1" applyNumberFormat="1" applyFont="1" applyFill="1" applyBorder="1" applyProtection="1">
      <protection hidden="1"/>
    </xf>
    <xf numFmtId="0" fontId="2" fillId="0" borderId="0" xfId="0" applyFont="1" applyFill="1"/>
    <xf numFmtId="3" fontId="10" fillId="0" borderId="3" xfId="0" applyNumberFormat="1" applyFont="1" applyFill="1" applyBorder="1"/>
    <xf numFmtId="0" fontId="10" fillId="0" borderId="0" xfId="6" applyFont="1" applyBorder="1"/>
    <xf numFmtId="0" fontId="10" fillId="0" borderId="7" xfId="6" applyFont="1" applyBorder="1"/>
    <xf numFmtId="174" fontId="10" fillId="0" borderId="0" xfId="3" applyNumberFormat="1" applyFont="1" applyBorder="1" applyAlignment="1">
      <alignment horizontal="center" vertical="top" wrapText="1"/>
    </xf>
    <xf numFmtId="174" fontId="10" fillId="0" borderId="0" xfId="3" applyNumberFormat="1" applyFont="1" applyBorder="1" applyAlignment="1">
      <alignment horizontal="center" vertical="center" wrapText="1"/>
    </xf>
    <xf numFmtId="0" fontId="9" fillId="0" borderId="2" xfId="6" applyFont="1" applyBorder="1" applyAlignment="1">
      <alignment horizontal="left"/>
    </xf>
    <xf numFmtId="44" fontId="9" fillId="0" borderId="2" xfId="11" applyNumberFormat="1" applyFont="1" applyFill="1" applyBorder="1" applyProtection="1">
      <protection hidden="1"/>
    </xf>
    <xf numFmtId="0" fontId="9" fillId="5" borderId="9" xfId="0" applyFont="1" applyFill="1" applyBorder="1" applyAlignment="1">
      <alignment vertical="center"/>
    </xf>
    <xf numFmtId="0" fontId="9" fillId="5" borderId="10" xfId="0" applyFont="1" applyFill="1" applyBorder="1" applyAlignment="1">
      <alignment vertical="center"/>
    </xf>
    <xf numFmtId="0" fontId="10" fillId="5" borderId="10" xfId="0" applyFont="1" applyFill="1" applyBorder="1" applyAlignment="1">
      <alignment vertical="center"/>
    </xf>
    <xf numFmtId="44" fontId="10" fillId="5" borderId="11" xfId="0" applyNumberFormat="1" applyFont="1" applyFill="1" applyBorder="1" applyAlignment="1">
      <alignment vertical="center"/>
    </xf>
    <xf numFmtId="44" fontId="16" fillId="0" borderId="11" xfId="3" applyNumberFormat="1" applyFont="1" applyBorder="1" applyAlignment="1">
      <alignment horizontal="right"/>
    </xf>
    <xf numFmtId="44" fontId="9" fillId="5" borderId="11" xfId="3" applyNumberFormat="1" applyFont="1" applyFill="1" applyBorder="1" applyAlignment="1">
      <alignment horizontal="right" vertical="center"/>
    </xf>
    <xf numFmtId="44" fontId="9" fillId="0" borderId="6" xfId="6" applyNumberFormat="1" applyFont="1" applyBorder="1" applyAlignment="1"/>
    <xf numFmtId="4" fontId="9" fillId="0" borderId="6" xfId="6" applyNumberFormat="1" applyFont="1" applyBorder="1"/>
    <xf numFmtId="44" fontId="9" fillId="0" borderId="7" xfId="6" applyNumberFormat="1" applyFont="1" applyBorder="1" applyProtection="1">
      <protection hidden="1"/>
    </xf>
    <xf numFmtId="44" fontId="9" fillId="0" borderId="7" xfId="6" applyNumberFormat="1" applyFont="1" applyBorder="1" applyAlignment="1" applyProtection="1">
      <alignment horizontal="center"/>
      <protection hidden="1"/>
    </xf>
    <xf numFmtId="0" fontId="9" fillId="0" borderId="6" xfId="0" applyFont="1" applyBorder="1" applyAlignment="1">
      <alignment horizontal="center"/>
    </xf>
    <xf numFmtId="0" fontId="9" fillId="0" borderId="9" xfId="0" applyFont="1" applyBorder="1" applyAlignment="1"/>
    <xf numFmtId="0" fontId="9" fillId="0" borderId="10" xfId="0" applyFont="1" applyBorder="1" applyAlignment="1"/>
    <xf numFmtId="44" fontId="3" fillId="0" borderId="3" xfId="0" applyNumberFormat="1" applyFont="1" applyBorder="1" applyProtection="1"/>
    <xf numFmtId="44" fontId="3" fillId="0" borderId="3" xfId="0" applyNumberFormat="1" applyFont="1" applyFill="1" applyBorder="1" applyProtection="1"/>
    <xf numFmtId="44" fontId="9" fillId="0" borderId="11" xfId="0" applyNumberFormat="1" applyFont="1" applyBorder="1" applyAlignment="1"/>
    <xf numFmtId="44" fontId="3" fillId="0" borderId="0" xfId="0" applyNumberFormat="1" applyFont="1" applyBorder="1" applyProtection="1"/>
    <xf numFmtId="44" fontId="4" fillId="0" borderId="0" xfId="0" applyNumberFormat="1" applyFont="1" applyFill="1" applyBorder="1" applyAlignment="1" applyProtection="1">
      <alignment horizontal="center"/>
    </xf>
    <xf numFmtId="44" fontId="3" fillId="0" borderId="0" xfId="0" applyNumberFormat="1" applyFont="1" applyFill="1" applyBorder="1" applyProtection="1"/>
    <xf numFmtId="44" fontId="3" fillId="0" borderId="0" xfId="0" applyNumberFormat="1" applyFont="1" applyFill="1" applyBorder="1" applyProtection="1">
      <protection locked="0"/>
    </xf>
    <xf numFmtId="44" fontId="3" fillId="0" borderId="0" xfId="2" applyNumberFormat="1" applyFont="1" applyFill="1" applyBorder="1" applyProtection="1">
      <protection locked="0"/>
    </xf>
    <xf numFmtId="44" fontId="3" fillId="0" borderId="0" xfId="2" quotePrefix="1" applyNumberFormat="1" applyFont="1" applyFill="1" applyBorder="1" applyAlignment="1" applyProtection="1">
      <alignment horizontal="right"/>
    </xf>
    <xf numFmtId="168" fontId="10" fillId="0" borderId="8" xfId="3" applyNumberFormat="1" applyFont="1" applyBorder="1" applyAlignment="1">
      <alignment horizontal="center" vertical="top" wrapText="1"/>
    </xf>
    <xf numFmtId="44" fontId="9" fillId="0" borderId="0" xfId="6" applyNumberFormat="1" applyFont="1" applyBorder="1" applyProtection="1">
      <protection hidden="1"/>
    </xf>
    <xf numFmtId="44" fontId="9" fillId="0" borderId="6" xfId="0" applyNumberFormat="1" applyFont="1" applyBorder="1" applyAlignment="1" applyProtection="1">
      <alignment horizontal="center"/>
    </xf>
    <xf numFmtId="44" fontId="9" fillId="0" borderId="6" xfId="0" applyNumberFormat="1" applyFont="1" applyBorder="1" applyAlignment="1" applyProtection="1">
      <alignment horizontal="center"/>
      <protection hidden="1"/>
    </xf>
    <xf numFmtId="44" fontId="10" fillId="0" borderId="3" xfId="0" applyNumberFormat="1" applyFont="1" applyBorder="1" applyProtection="1"/>
    <xf numFmtId="44" fontId="10" fillId="0" borderId="3" xfId="0" applyNumberFormat="1" applyFont="1" applyFill="1" applyBorder="1" applyProtection="1">
      <protection locked="0"/>
    </xf>
    <xf numFmtId="0" fontId="23" fillId="0" borderId="3" xfId="0" applyFont="1" applyFill="1" applyBorder="1"/>
    <xf numFmtId="44" fontId="10" fillId="0" borderId="3" xfId="0" applyNumberFormat="1" applyFont="1" applyFill="1" applyBorder="1" applyProtection="1"/>
    <xf numFmtId="0" fontId="28" fillId="0" borderId="3" xfId="0" applyFont="1" applyFill="1" applyBorder="1"/>
    <xf numFmtId="44" fontId="9" fillId="0" borderId="6" xfId="0" applyNumberFormat="1" applyFont="1" applyBorder="1" applyProtection="1">
      <protection hidden="1"/>
    </xf>
    <xf numFmtId="0" fontId="10" fillId="0" borderId="8" xfId="0" applyFont="1" applyBorder="1"/>
    <xf numFmtId="0" fontId="9" fillId="0" borderId="8" xfId="0" applyFont="1" applyBorder="1" applyAlignment="1" applyProtection="1">
      <alignment wrapText="1"/>
      <protection locked="0"/>
    </xf>
    <xf numFmtId="0" fontId="15" fillId="0" borderId="8" xfId="0" applyFont="1" applyBorder="1" applyAlignment="1" applyProtection="1">
      <alignment wrapText="1"/>
      <protection locked="0"/>
    </xf>
    <xf numFmtId="0" fontId="30" fillId="0" borderId="3" xfId="3" applyFont="1" applyBorder="1" applyAlignment="1">
      <alignment horizontal="center"/>
    </xf>
    <xf numFmtId="0" fontId="30" fillId="0" borderId="3" xfId="3" applyFont="1" applyBorder="1"/>
    <xf numFmtId="44" fontId="10" fillId="0" borderId="8" xfId="3" applyNumberFormat="1" applyFont="1" applyBorder="1" applyAlignment="1">
      <alignment horizontal="center" vertical="center" wrapText="1"/>
    </xf>
    <xf numFmtId="44" fontId="10" fillId="0" borderId="0" xfId="3" applyNumberFormat="1" applyFont="1" applyBorder="1" applyAlignment="1">
      <alignment horizontal="center" vertical="center" wrapText="1"/>
    </xf>
    <xf numFmtId="0" fontId="9" fillId="0" borderId="3" xfId="6" applyFont="1" applyFill="1" applyBorder="1" applyAlignment="1">
      <alignment horizontal="center"/>
    </xf>
    <xf numFmtId="0" fontId="9" fillId="0" borderId="3" xfId="6" applyFont="1" applyFill="1" applyBorder="1"/>
    <xf numFmtId="175" fontId="10" fillId="0" borderId="3" xfId="3" applyNumberFormat="1" applyFont="1" applyFill="1" applyBorder="1" applyAlignment="1">
      <alignment horizontal="center" vertical="center" wrapText="1"/>
    </xf>
    <xf numFmtId="0" fontId="15" fillId="0" borderId="3" xfId="3" applyFont="1" applyBorder="1" applyAlignment="1">
      <alignment horizontal="left" vertical="center" wrapText="1"/>
    </xf>
    <xf numFmtId="3" fontId="10" fillId="0" borderId="0" xfId="3" applyNumberFormat="1" applyFont="1" applyFill="1" applyBorder="1" applyAlignment="1">
      <alignment horizontal="center" vertical="top" wrapText="1"/>
    </xf>
    <xf numFmtId="0" fontId="33" fillId="0" borderId="0" xfId="3" applyFont="1"/>
    <xf numFmtId="0" fontId="34" fillId="0" borderId="0" xfId="3" applyFont="1"/>
    <xf numFmtId="0" fontId="11" fillId="4" borderId="0" xfId="3" applyFont="1" applyFill="1"/>
    <xf numFmtId="0" fontId="10" fillId="0" borderId="3" xfId="3" applyFont="1" applyFill="1" applyBorder="1" applyAlignment="1">
      <alignment horizontal="center" vertical="top" wrapText="1"/>
    </xf>
    <xf numFmtId="0" fontId="10" fillId="0" borderId="8" xfId="3" applyFont="1" applyFill="1" applyBorder="1" applyAlignment="1">
      <alignment vertical="top" wrapText="1"/>
    </xf>
    <xf numFmtId="49" fontId="10" fillId="0" borderId="8" xfId="3" applyNumberFormat="1" applyFont="1" applyFill="1" applyBorder="1" applyAlignment="1">
      <alignment horizontal="left" vertical="top" wrapText="1"/>
    </xf>
    <xf numFmtId="49" fontId="10" fillId="0" borderId="8" xfId="3" applyNumberFormat="1" applyFont="1" applyFill="1" applyBorder="1" applyAlignment="1">
      <alignment horizontal="center" vertical="top" wrapText="1"/>
    </xf>
    <xf numFmtId="168" fontId="10" fillId="0" borderId="3" xfId="3" applyNumberFormat="1" applyFont="1" applyFill="1" applyBorder="1" applyAlignment="1">
      <alignment horizontal="center" vertical="top" wrapText="1"/>
    </xf>
    <xf numFmtId="0" fontId="10" fillId="0" borderId="3" xfId="6" applyFont="1" applyBorder="1" applyAlignment="1">
      <alignment horizontal="left"/>
    </xf>
    <xf numFmtId="0" fontId="35" fillId="4" borderId="0" xfId="6" applyFont="1" applyFill="1"/>
    <xf numFmtId="44" fontId="2" fillId="0" borderId="0" xfId="8" applyNumberFormat="1" applyFont="1" applyBorder="1"/>
    <xf numFmtId="49" fontId="10" fillId="0" borderId="3" xfId="3" applyNumberFormat="1" applyFont="1" applyFill="1" applyBorder="1" applyAlignment="1">
      <alignment horizontal="center" vertical="center" wrapText="1"/>
    </xf>
    <xf numFmtId="0" fontId="10" fillId="0" borderId="8" xfId="3" applyFont="1" applyFill="1" applyBorder="1" applyAlignment="1">
      <alignment vertical="top"/>
    </xf>
    <xf numFmtId="0" fontId="10" fillId="0" borderId="8" xfId="3" applyFont="1" applyFill="1" applyBorder="1" applyAlignment="1">
      <alignment horizontal="center" vertical="top" wrapText="1"/>
    </xf>
    <xf numFmtId="44" fontId="10" fillId="0" borderId="3" xfId="3" applyNumberFormat="1" applyFont="1" applyFill="1" applyBorder="1" applyAlignment="1">
      <alignment horizontal="center" vertical="top" wrapText="1"/>
    </xf>
    <xf numFmtId="0" fontId="30" fillId="0" borderId="0" xfId="3" applyFont="1" applyFill="1"/>
    <xf numFmtId="44" fontId="10" fillId="0" borderId="3" xfId="3" applyNumberFormat="1" applyFont="1" applyFill="1" applyBorder="1" applyAlignment="1">
      <alignment horizontal="right" vertical="top" wrapText="1"/>
    </xf>
    <xf numFmtId="44" fontId="10" fillId="0" borderId="3" xfId="6" applyNumberFormat="1" applyFont="1" applyFill="1" applyBorder="1" applyProtection="1">
      <protection hidden="1"/>
    </xf>
    <xf numFmtId="0" fontId="10" fillId="0" borderId="6" xfId="6" applyFont="1" applyFill="1" applyBorder="1" applyAlignment="1">
      <alignment horizontal="center"/>
    </xf>
    <xf numFmtId="0" fontId="9" fillId="0" borderId="6" xfId="6" applyFont="1" applyFill="1" applyBorder="1"/>
    <xf numFmtId="4" fontId="10" fillId="0" borderId="6" xfId="6" applyNumberFormat="1" applyFont="1" applyFill="1" applyBorder="1"/>
    <xf numFmtId="44" fontId="9" fillId="0" borderId="6" xfId="6" applyNumberFormat="1" applyFont="1" applyFill="1" applyBorder="1" applyProtection="1">
      <protection hidden="1"/>
    </xf>
    <xf numFmtId="0" fontId="9" fillId="0" borderId="6" xfId="6" applyFont="1" applyFill="1" applyBorder="1" applyAlignment="1">
      <alignment horizontal="center"/>
    </xf>
    <xf numFmtId="4" fontId="9" fillId="0" borderId="6" xfId="6" applyNumberFormat="1" applyFont="1" applyFill="1" applyBorder="1" applyAlignment="1">
      <alignment horizontal="center"/>
    </xf>
    <xf numFmtId="44" fontId="9" fillId="0" borderId="6" xfId="6" applyNumberFormat="1" applyFont="1" applyFill="1" applyBorder="1" applyAlignment="1" applyProtection="1">
      <alignment horizontal="center"/>
      <protection hidden="1"/>
    </xf>
    <xf numFmtId="44" fontId="10" fillId="0" borderId="3" xfId="11" applyNumberFormat="1" applyFont="1" applyFill="1" applyBorder="1" applyAlignment="1" applyProtection="1">
      <alignment horizontal="center" vertical="center"/>
      <protection hidden="1"/>
    </xf>
    <xf numFmtId="49" fontId="10" fillId="0" borderId="3" xfId="3" applyNumberFormat="1" applyFont="1" applyFill="1" applyBorder="1" applyAlignment="1">
      <alignment horizontal="center" vertical="top" wrapText="1"/>
    </xf>
    <xf numFmtId="3" fontId="10" fillId="0" borderId="0" xfId="3" applyNumberFormat="1" applyFont="1" applyFill="1" applyBorder="1" applyAlignment="1">
      <alignment horizontal="center" vertical="center" wrapText="1"/>
    </xf>
    <xf numFmtId="168" fontId="10" fillId="0" borderId="3" xfId="3" applyNumberFormat="1" applyFont="1" applyFill="1" applyBorder="1" applyAlignment="1">
      <alignment horizontal="center" vertical="center" wrapText="1"/>
    </xf>
    <xf numFmtId="0" fontId="8" fillId="0" borderId="3" xfId="0" applyFont="1" applyFill="1" applyBorder="1" applyAlignment="1">
      <alignment horizontal="center" vertical="top" wrapText="1"/>
    </xf>
    <xf numFmtId="181" fontId="7" fillId="0" borderId="0" xfId="3" applyNumberFormat="1" applyFont="1"/>
    <xf numFmtId="44" fontId="11" fillId="0" borderId="0" xfId="3" applyNumberFormat="1" applyFont="1"/>
    <xf numFmtId="182" fontId="2" fillId="0" borderId="0" xfId="8" applyNumberFormat="1" applyFont="1" applyBorder="1"/>
    <xf numFmtId="183" fontId="11" fillId="0" borderId="0" xfId="3" applyNumberFormat="1" applyFont="1"/>
    <xf numFmtId="184" fontId="10" fillId="0" borderId="0" xfId="3" applyNumberFormat="1" applyFont="1" applyBorder="1" applyAlignment="1">
      <alignment horizontal="center" vertical="top" wrapText="1"/>
    </xf>
    <xf numFmtId="44" fontId="30" fillId="0" borderId="0" xfId="3" applyNumberFormat="1" applyFont="1"/>
    <xf numFmtId="9" fontId="2" fillId="0" borderId="0" xfId="2" applyFont="1" applyBorder="1"/>
    <xf numFmtId="3" fontId="10" fillId="0" borderId="3" xfId="0" applyNumberFormat="1" applyFont="1" applyBorder="1" applyAlignment="1">
      <alignment horizontal="center" vertical="center"/>
    </xf>
    <xf numFmtId="185" fontId="10" fillId="0" borderId="3" xfId="0" applyNumberFormat="1" applyFont="1" applyBorder="1" applyAlignment="1">
      <alignment horizontal="center" vertical="center"/>
    </xf>
    <xf numFmtId="0" fontId="10" fillId="0" borderId="18" xfId="8" applyFont="1" applyBorder="1" applyAlignment="1">
      <alignment horizontal="left" vertical="center"/>
    </xf>
    <xf numFmtId="0" fontId="10" fillId="0" borderId="22" xfId="8" applyFont="1" applyBorder="1" applyAlignment="1">
      <alignment horizontal="left" vertical="center"/>
    </xf>
    <xf numFmtId="3" fontId="10" fillId="0" borderId="3" xfId="0" applyNumberFormat="1" applyFont="1" applyBorder="1" applyProtection="1"/>
    <xf numFmtId="3" fontId="10" fillId="0" borderId="3" xfId="0" applyNumberFormat="1" applyFont="1" applyBorder="1" applyProtection="1">
      <protection locked="0"/>
    </xf>
    <xf numFmtId="185" fontId="10" fillId="0" borderId="3" xfId="1" applyNumberFormat="1" applyFont="1" applyBorder="1" applyProtection="1">
      <protection hidden="1"/>
    </xf>
    <xf numFmtId="0" fontId="10" fillId="0" borderId="8" xfId="6" applyFont="1" applyBorder="1" applyAlignment="1">
      <alignment horizontal="center"/>
    </xf>
    <xf numFmtId="0" fontId="9" fillId="0" borderId="7" xfId="6" applyFont="1" applyBorder="1" applyAlignment="1">
      <alignment horizontal="center"/>
    </xf>
    <xf numFmtId="44" fontId="2" fillId="0" borderId="0" xfId="12" applyFont="1" applyBorder="1"/>
    <xf numFmtId="0" fontId="10" fillId="0" borderId="3" xfId="3" applyFont="1" applyFill="1" applyBorder="1" applyAlignment="1">
      <alignment horizontal="center" vertical="center" wrapText="1"/>
    </xf>
    <xf numFmtId="0" fontId="33" fillId="0" borderId="0" xfId="3" applyFont="1" applyFill="1"/>
    <xf numFmtId="0" fontId="32" fillId="0" borderId="0" xfId="3" applyFont="1" applyFill="1"/>
    <xf numFmtId="44" fontId="10" fillId="0" borderId="8" xfId="1" applyNumberFormat="1" applyFont="1" applyBorder="1" applyProtection="1">
      <protection hidden="1"/>
    </xf>
    <xf numFmtId="0" fontId="10" fillId="0" borderId="6" xfId="0" applyFont="1" applyBorder="1" applyAlignment="1">
      <alignment horizontal="center"/>
    </xf>
    <xf numFmtId="4" fontId="10" fillId="0" borderId="6" xfId="0" applyNumberFormat="1" applyFont="1" applyBorder="1" applyProtection="1">
      <protection locked="0"/>
    </xf>
    <xf numFmtId="44" fontId="9" fillId="0" borderId="6" xfId="1" applyNumberFormat="1" applyFont="1" applyBorder="1" applyProtection="1">
      <protection hidden="1"/>
    </xf>
    <xf numFmtId="0" fontId="9" fillId="0" borderId="6" xfId="0" applyFont="1" applyBorder="1"/>
    <xf numFmtId="0" fontId="10" fillId="0" borderId="0" xfId="6" applyFont="1" applyAlignment="1">
      <alignment horizontal="center" vertical="center"/>
    </xf>
    <xf numFmtId="3" fontId="10" fillId="0" borderId="3" xfId="0" applyNumberFormat="1" applyFont="1" applyFill="1" applyBorder="1" applyAlignment="1">
      <alignment horizontal="center"/>
    </xf>
    <xf numFmtId="3" fontId="10" fillId="0" borderId="3" xfId="0" applyNumberFormat="1" applyFont="1" applyBorder="1" applyAlignment="1">
      <alignment horizontal="center"/>
    </xf>
    <xf numFmtId="0" fontId="10" fillId="0" borderId="3" xfId="3" applyFont="1" applyFill="1" applyBorder="1" applyAlignment="1">
      <alignment vertical="top" wrapText="1"/>
    </xf>
    <xf numFmtId="0" fontId="9" fillId="0" borderId="3" xfId="3" applyFont="1" applyFill="1" applyBorder="1" applyAlignment="1">
      <alignment vertical="top" wrapText="1"/>
    </xf>
    <xf numFmtId="0" fontId="9" fillId="0" borderId="6" xfId="6" applyFont="1" applyFill="1" applyBorder="1" applyAlignment="1">
      <alignment horizontal="center" vertical="center"/>
    </xf>
    <xf numFmtId="3" fontId="19" fillId="0" borderId="0" xfId="3" applyNumberFormat="1" applyFont="1" applyBorder="1" applyAlignment="1">
      <alignment horizontal="center" vertical="center" wrapText="1"/>
    </xf>
    <xf numFmtId="3" fontId="15" fillId="0" borderId="0" xfId="3" applyNumberFormat="1" applyFont="1" applyBorder="1" applyAlignment="1">
      <alignment horizontal="center" vertical="center" wrapText="1"/>
    </xf>
    <xf numFmtId="184" fontId="10" fillId="0" borderId="0" xfId="3" applyNumberFormat="1" applyFont="1" applyBorder="1" applyAlignment="1">
      <alignment horizontal="center" vertical="center" wrapText="1"/>
    </xf>
    <xf numFmtId="3" fontId="9" fillId="0" borderId="0" xfId="3" applyNumberFormat="1" applyFont="1" applyBorder="1" applyAlignment="1">
      <alignment horizontal="center" vertical="center" wrapText="1"/>
    </xf>
    <xf numFmtId="0" fontId="9" fillId="0" borderId="0" xfId="6" applyFont="1" applyAlignment="1">
      <alignment horizontal="center" vertical="center"/>
    </xf>
    <xf numFmtId="3" fontId="10" fillId="0" borderId="3" xfId="6" applyNumberFormat="1" applyFont="1" applyBorder="1" applyAlignment="1">
      <alignment horizontal="center" vertical="center"/>
    </xf>
    <xf numFmtId="3" fontId="10" fillId="0" borderId="3" xfId="6" applyNumberFormat="1" applyFont="1" applyFill="1" applyBorder="1" applyAlignment="1">
      <alignment horizontal="center" vertical="center"/>
    </xf>
    <xf numFmtId="0" fontId="10" fillId="0" borderId="3" xfId="6" applyFont="1" applyFill="1" applyBorder="1" applyAlignment="1">
      <alignment horizontal="center" vertical="center"/>
    </xf>
    <xf numFmtId="0" fontId="10" fillId="0" borderId="6" xfId="6" applyFont="1" applyBorder="1" applyAlignment="1">
      <alignment horizontal="center" vertical="center"/>
    </xf>
    <xf numFmtId="1" fontId="10" fillId="0" borderId="3" xfId="6" applyNumberFormat="1" applyFont="1" applyBorder="1" applyAlignment="1">
      <alignment horizontal="center" vertical="center"/>
    </xf>
    <xf numFmtId="1" fontId="10" fillId="0" borderId="3" xfId="6" applyNumberFormat="1" applyFont="1" applyFill="1" applyBorder="1" applyAlignment="1">
      <alignment horizontal="center" vertical="center"/>
    </xf>
    <xf numFmtId="0" fontId="10" fillId="0" borderId="6" xfId="6" applyFont="1" applyFill="1" applyBorder="1" applyAlignment="1">
      <alignment horizontal="center" vertical="center"/>
    </xf>
    <xf numFmtId="0" fontId="9" fillId="0" borderId="10" xfId="6" applyFont="1" applyBorder="1" applyAlignment="1">
      <alignment horizontal="center" vertical="center"/>
    </xf>
    <xf numFmtId="169" fontId="10" fillId="0" borderId="3" xfId="2" applyNumberFormat="1" applyFont="1" applyFill="1" applyBorder="1" applyAlignment="1">
      <alignment horizontal="center" vertical="center"/>
    </xf>
    <xf numFmtId="4" fontId="10" fillId="0" borderId="3" xfId="6" applyNumberFormat="1" applyFont="1" applyBorder="1" applyAlignment="1">
      <alignment horizontal="center" vertical="center"/>
    </xf>
    <xf numFmtId="0" fontId="9" fillId="0" borderId="2" xfId="6" applyFont="1" applyBorder="1" applyAlignment="1">
      <alignment horizontal="center" vertical="center"/>
    </xf>
    <xf numFmtId="0" fontId="10" fillId="0" borderId="4" xfId="0" applyFont="1" applyBorder="1" applyAlignment="1">
      <alignment horizontal="center" vertical="center"/>
    </xf>
    <xf numFmtId="4" fontId="10" fillId="0" borderId="0" xfId="6" applyNumberFormat="1" applyFont="1" applyAlignment="1">
      <alignment horizontal="center" vertical="center"/>
    </xf>
    <xf numFmtId="44" fontId="9" fillId="5" borderId="11" xfId="3" applyNumberFormat="1" applyFont="1" applyFill="1" applyBorder="1" applyAlignment="1">
      <alignment vertical="center"/>
    </xf>
    <xf numFmtId="0" fontId="29" fillId="0" borderId="12" xfId="0" applyFont="1" applyBorder="1" applyAlignment="1">
      <alignment horizontal="center" vertical="center"/>
    </xf>
    <xf numFmtId="0" fontId="9" fillId="0" borderId="31" xfId="8" applyFont="1" applyBorder="1" applyAlignment="1">
      <alignment vertical="center" wrapText="1"/>
    </xf>
    <xf numFmtId="44" fontId="4" fillId="0" borderId="11" xfId="8" applyNumberFormat="1" applyFont="1" applyBorder="1" applyAlignment="1">
      <alignment vertical="center" wrapText="1"/>
    </xf>
    <xf numFmtId="0" fontId="29" fillId="0" borderId="9" xfId="0" applyFont="1" applyBorder="1" applyAlignment="1">
      <alignment horizontal="center" vertical="center"/>
    </xf>
    <xf numFmtId="0" fontId="9" fillId="5" borderId="9" xfId="3" applyFont="1" applyFill="1" applyBorder="1" applyAlignment="1">
      <alignment horizontal="center" vertical="center" wrapText="1"/>
    </xf>
    <xf numFmtId="44" fontId="9" fillId="5" borderId="6" xfId="3" applyNumberFormat="1" applyFont="1" applyFill="1" applyBorder="1" applyAlignment="1">
      <alignment vertical="center"/>
    </xf>
    <xf numFmtId="185" fontId="10" fillId="0" borderId="3" xfId="12" applyNumberFormat="1" applyFont="1" applyBorder="1" applyAlignment="1">
      <alignment horizontal="center" vertical="center"/>
    </xf>
    <xf numFmtId="49" fontId="10" fillId="0" borderId="4" xfId="3" applyNumberFormat="1" applyFont="1" applyBorder="1" applyAlignment="1">
      <alignment horizontal="center" vertical="top" wrapText="1"/>
    </xf>
    <xf numFmtId="0" fontId="10" fillId="0" borderId="4" xfId="3" applyFont="1" applyBorder="1" applyAlignment="1">
      <alignment vertical="top" wrapText="1"/>
    </xf>
    <xf numFmtId="0" fontId="10" fillId="0" borderId="4" xfId="3" applyFont="1" applyBorder="1" applyAlignment="1">
      <alignment horizontal="center" vertical="top" wrapText="1"/>
    </xf>
    <xf numFmtId="3" fontId="10" fillId="0" borderId="4" xfId="3" applyNumberFormat="1" applyFont="1" applyBorder="1" applyAlignment="1">
      <alignment horizontal="center" vertical="top" wrapText="1"/>
    </xf>
    <xf numFmtId="168" fontId="10" fillId="0" borderId="4" xfId="3" applyNumberFormat="1" applyFont="1" applyBorder="1" applyAlignment="1">
      <alignment horizontal="center" vertical="top" wrapText="1"/>
    </xf>
    <xf numFmtId="0" fontId="9" fillId="0" borderId="3" xfId="0" applyFont="1" applyBorder="1" applyAlignment="1">
      <alignment wrapText="1"/>
    </xf>
    <xf numFmtId="1" fontId="10" fillId="0" borderId="3" xfId="0" applyNumberFormat="1" applyFont="1" applyBorder="1" applyAlignment="1">
      <alignment horizontal="center"/>
    </xf>
    <xf numFmtId="0" fontId="9" fillId="0" borderId="10" xfId="3" applyFont="1" applyBorder="1" applyAlignment="1">
      <alignment horizontal="center" vertical="center"/>
    </xf>
    <xf numFmtId="0" fontId="10" fillId="0" borderId="0" xfId="0" applyFont="1" applyBorder="1" applyAlignment="1">
      <alignment horizontal="center"/>
    </xf>
    <xf numFmtId="3" fontId="3" fillId="0" borderId="0" xfId="0" applyNumberFormat="1" applyFont="1" applyFill="1" applyBorder="1" applyAlignment="1">
      <alignment horizontal="center"/>
    </xf>
    <xf numFmtId="4" fontId="3" fillId="0" borderId="0" xfId="0" applyNumberFormat="1" applyFont="1" applyFill="1" applyBorder="1" applyAlignment="1">
      <alignment horizontal="center"/>
    </xf>
    <xf numFmtId="0" fontId="0" fillId="0" borderId="0" xfId="0" applyAlignment="1">
      <alignment horizontal="center"/>
    </xf>
    <xf numFmtId="0" fontId="4"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Border="1" applyAlignment="1">
      <alignment horizontal="center" vertical="center"/>
    </xf>
    <xf numFmtId="0" fontId="9" fillId="0" borderId="1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4" fontId="3" fillId="0" borderId="0" xfId="0" applyNumberFormat="1" applyFont="1" applyFill="1" applyBorder="1" applyAlignment="1">
      <alignment horizontal="center" vertical="center"/>
    </xf>
    <xf numFmtId="0" fontId="0" fillId="0" borderId="0" xfId="0" applyAlignment="1">
      <alignment horizontal="center" vertical="center"/>
    </xf>
    <xf numFmtId="0" fontId="9" fillId="0" borderId="3" xfId="3" applyFont="1" applyBorder="1" applyAlignment="1">
      <alignment vertical="center" wrapText="1"/>
    </xf>
    <xf numFmtId="0" fontId="9" fillId="0" borderId="2" xfId="6" applyFont="1" applyBorder="1" applyAlignment="1"/>
    <xf numFmtId="4" fontId="9" fillId="0" borderId="2" xfId="6" applyNumberFormat="1" applyFont="1" applyBorder="1"/>
    <xf numFmtId="0" fontId="9" fillId="0" borderId="9" xfId="6" applyFont="1" applyBorder="1" applyAlignment="1">
      <alignment horizontal="left"/>
    </xf>
    <xf numFmtId="0" fontId="9" fillId="0" borderId="10" xfId="6" applyFont="1" applyBorder="1" applyAlignment="1">
      <alignment horizontal="left"/>
    </xf>
    <xf numFmtId="0" fontId="9" fillId="0" borderId="11" xfId="6" applyFont="1" applyBorder="1" applyAlignment="1">
      <alignment horizontal="left"/>
    </xf>
    <xf numFmtId="0" fontId="9" fillId="0" borderId="9" xfId="6" applyFont="1" applyFill="1" applyBorder="1" applyAlignment="1">
      <alignment horizontal="left"/>
    </xf>
    <xf numFmtId="0" fontId="9" fillId="0" borderId="10" xfId="6" applyFont="1" applyFill="1" applyBorder="1" applyAlignment="1">
      <alignment horizontal="left"/>
    </xf>
    <xf numFmtId="0" fontId="9" fillId="0" borderId="11" xfId="6" applyFont="1" applyFill="1" applyBorder="1" applyAlignment="1">
      <alignment horizontal="left"/>
    </xf>
    <xf numFmtId="0" fontId="9" fillId="5" borderId="9" xfId="3" applyFont="1" applyFill="1" applyBorder="1" applyAlignment="1">
      <alignment horizontal="left" vertical="center"/>
    </xf>
    <xf numFmtId="0" fontId="9" fillId="5" borderId="10" xfId="3" applyFont="1" applyFill="1" applyBorder="1" applyAlignment="1">
      <alignment horizontal="left" vertical="center"/>
    </xf>
    <xf numFmtId="0" fontId="9" fillId="5" borderId="11" xfId="3" applyFont="1" applyFill="1" applyBorder="1" applyAlignment="1">
      <alignment horizontal="left" vertical="center"/>
    </xf>
    <xf numFmtId="0" fontId="10" fillId="0" borderId="0" xfId="6" applyFont="1" applyAlignment="1">
      <alignment horizontal="center" vertical="center"/>
    </xf>
    <xf numFmtId="0" fontId="10" fillId="4" borderId="0" xfId="6" applyFont="1" applyFill="1" applyAlignment="1">
      <alignment horizontal="center" vertical="center"/>
    </xf>
    <xf numFmtId="0" fontId="9" fillId="5" borderId="9" xfId="3" applyFont="1" applyFill="1" applyBorder="1" applyAlignment="1">
      <alignment horizontal="center" vertical="center"/>
    </xf>
    <xf numFmtId="0" fontId="9" fillId="5" borderId="10" xfId="3" applyFont="1" applyFill="1" applyBorder="1" applyAlignment="1">
      <alignment horizontal="center" vertical="center"/>
    </xf>
    <xf numFmtId="0" fontId="9" fillId="5" borderId="25" xfId="8" applyFont="1" applyFill="1" applyBorder="1" applyAlignment="1">
      <alignment horizontal="left" vertical="center"/>
    </xf>
    <xf numFmtId="0" fontId="9" fillId="5" borderId="30" xfId="8" applyFont="1" applyFill="1" applyBorder="1" applyAlignment="1">
      <alignment horizontal="left" vertical="center"/>
    </xf>
    <xf numFmtId="0" fontId="10" fillId="0" borderId="18" xfId="8" applyFont="1" applyBorder="1" applyAlignment="1">
      <alignment horizontal="left" vertical="center"/>
    </xf>
    <xf numFmtId="0" fontId="10" fillId="0" borderId="22" xfId="8" applyFont="1" applyBorder="1" applyAlignment="1">
      <alignment horizontal="left" vertical="center"/>
    </xf>
    <xf numFmtId="0" fontId="9" fillId="5" borderId="19" xfId="8" applyFont="1" applyFill="1" applyBorder="1" applyAlignment="1">
      <alignment horizontal="left" vertical="center"/>
    </xf>
    <xf numFmtId="0" fontId="9" fillId="5" borderId="23" xfId="8" applyFont="1" applyFill="1" applyBorder="1" applyAlignment="1">
      <alignment horizontal="left" vertical="center"/>
    </xf>
    <xf numFmtId="0" fontId="9" fillId="0" borderId="9" xfId="3" applyFont="1" applyBorder="1" applyAlignment="1">
      <alignment horizontal="left" vertical="center"/>
    </xf>
    <xf numFmtId="0" fontId="9" fillId="0" borderId="10" xfId="3" applyFont="1" applyBorder="1" applyAlignment="1">
      <alignment horizontal="left" vertical="center"/>
    </xf>
    <xf numFmtId="0" fontId="16" fillId="0" borderId="9" xfId="3" applyFont="1" applyBorder="1" applyAlignment="1">
      <alignment horizontal="left" vertical="center"/>
    </xf>
    <xf numFmtId="0" fontId="16" fillId="0" borderId="10" xfId="3" applyFont="1" applyBorder="1" applyAlignment="1">
      <alignment horizontal="left" vertical="center"/>
    </xf>
    <xf numFmtId="0" fontId="16" fillId="0" borderId="11" xfId="3" applyFont="1" applyBorder="1" applyAlignment="1">
      <alignment horizontal="left" vertical="center"/>
    </xf>
    <xf numFmtId="168" fontId="9" fillId="0" borderId="2" xfId="3" applyNumberFormat="1" applyFont="1" applyBorder="1" applyAlignment="1">
      <alignment horizontal="center" vertical="center" wrapText="1"/>
    </xf>
    <xf numFmtId="168" fontId="9" fillId="0" borderId="3" xfId="3" applyNumberFormat="1" applyFont="1" applyBorder="1" applyAlignment="1">
      <alignment horizontal="center" vertical="center" wrapText="1"/>
    </xf>
    <xf numFmtId="168" fontId="9" fillId="0" borderId="4" xfId="3" applyNumberFormat="1" applyFont="1" applyBorder="1" applyAlignment="1">
      <alignment horizontal="center" vertical="center" wrapText="1"/>
    </xf>
    <xf numFmtId="174" fontId="9" fillId="0" borderId="2" xfId="3" applyNumberFormat="1" applyFont="1" applyBorder="1" applyAlignment="1">
      <alignment horizontal="center" vertical="center" wrapText="1"/>
    </xf>
    <xf numFmtId="174" fontId="9" fillId="0" borderId="3" xfId="3" applyNumberFormat="1" applyFont="1" applyBorder="1" applyAlignment="1">
      <alignment horizontal="center" vertical="center" wrapText="1"/>
    </xf>
    <xf numFmtId="174" fontId="9" fillId="0" borderId="4" xfId="3" applyNumberFormat="1" applyFont="1" applyBorder="1" applyAlignment="1">
      <alignment horizontal="center" vertical="center" wrapText="1"/>
    </xf>
    <xf numFmtId="0" fontId="9" fillId="0" borderId="2" xfId="3" applyFont="1" applyBorder="1" applyAlignment="1">
      <alignment horizontal="center" vertical="center" wrapText="1"/>
    </xf>
    <xf numFmtId="0" fontId="9" fillId="0" borderId="3" xfId="3" applyFont="1" applyBorder="1" applyAlignment="1">
      <alignment horizontal="center" vertical="center" wrapText="1"/>
    </xf>
    <xf numFmtId="0" fontId="9" fillId="0" borderId="4" xfId="3" applyFont="1" applyBorder="1" applyAlignment="1">
      <alignment horizontal="center" vertical="center" wrapText="1"/>
    </xf>
    <xf numFmtId="0" fontId="16" fillId="0" borderId="9" xfId="3" applyFont="1" applyBorder="1" applyAlignment="1">
      <alignment horizontal="left"/>
    </xf>
    <xf numFmtId="0" fontId="16" fillId="0" borderId="10" xfId="3" applyFont="1" applyBorder="1" applyAlignment="1">
      <alignment horizontal="left"/>
    </xf>
    <xf numFmtId="0" fontId="16" fillId="0" borderId="11" xfId="3" applyFont="1" applyBorder="1" applyAlignment="1">
      <alignment horizontal="left"/>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5" borderId="13" xfId="3" applyFont="1" applyFill="1" applyBorder="1" applyAlignment="1">
      <alignment horizontal="center" vertical="center"/>
    </xf>
    <xf numFmtId="0" fontId="9" fillId="5" borderId="1" xfId="3" applyFont="1" applyFill="1" applyBorder="1" applyAlignment="1">
      <alignment horizontal="center" vertical="center"/>
    </xf>
    <xf numFmtId="0" fontId="28" fillId="0" borderId="26" xfId="8" quotePrefix="1" applyFont="1" applyBorder="1" applyAlignment="1">
      <alignment horizontal="left" vertical="center"/>
    </xf>
    <xf numFmtId="0" fontId="28" fillId="0" borderId="27" xfId="8" quotePrefix="1" applyFont="1" applyBorder="1" applyAlignment="1">
      <alignment horizontal="left" vertical="center"/>
    </xf>
  </cellXfs>
  <cellStyles count="13">
    <cellStyle name="Comma 2" xfId="4"/>
    <cellStyle name="Comma 3" xfId="10"/>
    <cellStyle name="Comma0" xfId="1"/>
    <cellStyle name="Comma0 2" xfId="11"/>
    <cellStyle name="Currency" xfId="12" builtinId="4"/>
    <cellStyle name="Normal" xfId="0" builtinId="0"/>
    <cellStyle name="Normal 2" xfId="3"/>
    <cellStyle name="Normal 2 2" xfId="6"/>
    <cellStyle name="Normal 3" xfId="8"/>
    <cellStyle name="Normal_Evaluation-Devland Phase 1 2" xfId="5"/>
    <cellStyle name="Percent" xfId="2" builtinId="5"/>
    <cellStyle name="Percent 2" xfId="7"/>
    <cellStyle name="Percent 3" xfId="9"/>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k-reception\old%20reception%20documents\I\Intsika%20Yethu%20Ward%2015%20Camama%20Forest\Certificates\Masakhane%20-%20Cert%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User/Local%20Settings/Temporary%20Internet%20Files/Content.Outlook/5ZYBOK5A/Tsomo%20invoce1.IAFJ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n\projects\T\Tsomo%20Water%20RDP3%20970315\Tsomo%20busplan%20Phase%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in\projects\K\Komga%20Treatment%20Works\Treatment%20works%20estim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Certificate"/>
      <sheetName val="Summary"/>
      <sheetName val="BOQ"/>
      <sheetName val="25kl Mthimbini"/>
      <sheetName val="25kl Chamama"/>
      <sheetName val="25kl Cubeni"/>
      <sheetName val="50 kl"/>
      <sheetName val="Materials on Site"/>
      <sheetName val="Contingencies"/>
      <sheetName val="Calcs"/>
      <sheetName val="Prev_ Payments"/>
    </sheetNames>
    <sheetDataSet>
      <sheetData sheetId="0" refreshError="1"/>
      <sheetData sheetId="1"/>
      <sheetData sheetId="2"/>
      <sheetData sheetId="3"/>
      <sheetData sheetId="4" refreshError="1"/>
      <sheetData sheetId="5" refreshError="1"/>
      <sheetData sheetId="6" refreshError="1"/>
      <sheetData sheetId="7"/>
      <sheetData sheetId="8"/>
      <sheetData sheetId="9" refreshError="1"/>
      <sheetData sheetId="10" refreshError="1"/>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Customize Your Invoice"/>
      <sheetName val="Invoice"/>
      <sheetName val="Macros"/>
      <sheetName val="ATW"/>
      <sheetName val="Lock"/>
      <sheetName val="Intl Data Table"/>
      <sheetName val="TemplateInformation"/>
    </sheetNames>
    <sheetDataSet>
      <sheetData sheetId="0"/>
      <sheetData sheetId="1">
        <row r="15">
          <cell r="E15" t="str">
            <v>Mthatha</v>
          </cell>
        </row>
        <row r="22">
          <cell r="E22" t="str">
            <v>VAT</v>
          </cell>
          <cell r="G22" t="str">
            <v>Credit Card #1</v>
          </cell>
        </row>
        <row r="23">
          <cell r="G23" t="str">
            <v>Credit Card #2</v>
          </cell>
        </row>
        <row r="24">
          <cell r="G24" t="str">
            <v>Credit Card #3</v>
          </cell>
        </row>
        <row r="28">
          <cell r="D28" t="b">
            <v>0</v>
          </cell>
        </row>
      </sheetData>
      <sheetData sheetId="2" refreshError="1"/>
      <sheetData sheetId="3" refreshError="1"/>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plan"/>
      <sheetName val="Bulk demand"/>
      <sheetName val="Tsomo Data"/>
      <sheetName val="Develop gravity"/>
      <sheetName val="Mains"/>
      <sheetName val="Village reticulation"/>
      <sheetName val="Summary"/>
      <sheetName val="Program"/>
      <sheetName val="O&amp;M"/>
      <sheetName val="Task Definition"/>
      <sheetName val="Develop groundwater"/>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Bulk_demand"/>
      <sheetName val="Tsomo_Data"/>
      <sheetName val="Develop_gravity"/>
      <sheetName val="Village_reticulation"/>
      <sheetName val="Task_Definition"/>
      <sheetName val="Develop_groundwater"/>
    </sheetNames>
    <sheetDataSet>
      <sheetData sheetId="0" refreshError="1"/>
      <sheetData sheetId="1" refreshError="1"/>
      <sheetData sheetId="2" refreshError="1"/>
      <sheetData sheetId="3" refreshError="1"/>
      <sheetData sheetId="4">
        <row r="24">
          <cell r="D24">
            <v>293200</v>
          </cell>
        </row>
        <row r="25">
          <cell r="F25">
            <v>5550</v>
          </cell>
        </row>
        <row r="26">
          <cell r="F26">
            <v>4600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quantities"/>
      <sheetName val="Summary sheet"/>
      <sheetName val="conmip "/>
      <sheetName val="engineer"/>
      <sheetName val="economic operating cost"/>
      <sheetName val="practical operating cost"/>
      <sheetName val="3 YEAR COST"/>
      <sheetName val="Summary_sheet1"/>
      <sheetName val="conmip_1"/>
      <sheetName val="economic_operating_cost1"/>
      <sheetName val="practical_operating_cost1"/>
      <sheetName val="3_YEAR_COST1"/>
      <sheetName val="Summary_sheet"/>
      <sheetName val="conmip_"/>
      <sheetName val="economic_operating_cost"/>
      <sheetName val="practical_operating_cost"/>
      <sheetName val="3_YEAR_COST"/>
      <sheetName val="Mains"/>
      <sheetName val="Summary_sheet2"/>
      <sheetName val="conmip_2"/>
      <sheetName val="economic_operating_cost2"/>
      <sheetName val="practical_operating_cost2"/>
      <sheetName val="3_YEAR_COS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525"/>
  <sheetViews>
    <sheetView view="pageBreakPreview" zoomScale="70" zoomScaleSheetLayoutView="70" workbookViewId="0">
      <selection activeCell="H1" sqref="H1:AC1048576"/>
    </sheetView>
  </sheetViews>
  <sheetFormatPr defaultColWidth="8.85546875" defaultRowHeight="12" x14ac:dyDescent="0.2"/>
  <cols>
    <col min="1" max="1" width="8.85546875" style="305"/>
    <col min="2" max="2" width="12.28515625" style="305" hidden="1" customWidth="1"/>
    <col min="3" max="3" width="55.42578125" style="305" customWidth="1"/>
    <col min="4" max="4" width="9.42578125" style="305" customWidth="1"/>
    <col min="5" max="5" width="13.7109375" style="499" customWidth="1"/>
    <col min="6" max="6" width="19.7109375" style="305" customWidth="1"/>
    <col min="7" max="7" width="37.5703125" style="319" customWidth="1"/>
    <col min="8" max="8" width="15.28515625" style="305" customWidth="1"/>
    <col min="9" max="9" width="8.85546875" style="305"/>
    <col min="10" max="10" width="13.140625" style="305" bestFit="1" customWidth="1"/>
    <col min="11" max="11" width="12.7109375" style="305" bestFit="1" customWidth="1"/>
    <col min="12" max="12" width="11" style="305" customWidth="1"/>
    <col min="13" max="13" width="11" style="305" bestFit="1" customWidth="1"/>
    <col min="14" max="14" width="5.28515625" style="305" customWidth="1"/>
    <col min="15" max="15" width="5.7109375" style="305" customWidth="1"/>
    <col min="16" max="16" width="8.85546875" style="305"/>
    <col min="17" max="17" width="11" style="305" bestFit="1" customWidth="1"/>
    <col min="18" max="16384" width="8.85546875" style="305"/>
  </cols>
  <sheetData>
    <row r="1" spans="1:10" ht="25.15" customHeight="1" x14ac:dyDescent="0.2">
      <c r="A1" s="561" t="s">
        <v>533</v>
      </c>
      <c r="B1" s="562"/>
      <c r="C1" s="562"/>
      <c r="D1" s="562"/>
      <c r="E1" s="562"/>
      <c r="F1" s="562"/>
      <c r="G1" s="563"/>
    </row>
    <row r="2" spans="1:10" ht="20.45" customHeight="1" x14ac:dyDescent="0.2">
      <c r="A2" s="303" t="s">
        <v>0</v>
      </c>
      <c r="B2" s="303" t="s">
        <v>1</v>
      </c>
      <c r="C2" s="303" t="s">
        <v>2</v>
      </c>
      <c r="D2" s="303" t="s">
        <v>3</v>
      </c>
      <c r="E2" s="303" t="s">
        <v>4</v>
      </c>
      <c r="F2" s="304" t="s">
        <v>5</v>
      </c>
      <c r="G2" s="361" t="s">
        <v>6</v>
      </c>
    </row>
    <row r="3" spans="1:10" x14ac:dyDescent="0.2">
      <c r="A3" s="306"/>
      <c r="B3" s="306"/>
      <c r="C3" s="287"/>
      <c r="D3" s="306"/>
      <c r="E3" s="328"/>
      <c r="F3" s="307"/>
      <c r="G3" s="362"/>
    </row>
    <row r="4" spans="1:10" x14ac:dyDescent="0.2">
      <c r="A4" s="306"/>
      <c r="B4" s="306"/>
      <c r="C4" s="288" t="s">
        <v>526</v>
      </c>
      <c r="D4" s="306"/>
      <c r="E4" s="328"/>
      <c r="F4" s="307"/>
      <c r="G4" s="362"/>
    </row>
    <row r="5" spans="1:10" x14ac:dyDescent="0.2">
      <c r="A5" s="306"/>
      <c r="B5" s="306"/>
      <c r="C5" s="287"/>
      <c r="D5" s="306"/>
      <c r="E5" s="328"/>
      <c r="F5" s="307"/>
      <c r="G5" s="362"/>
    </row>
    <row r="6" spans="1:10" x14ac:dyDescent="0.2">
      <c r="A6" s="294">
        <v>1</v>
      </c>
      <c r="B6" s="306" t="s">
        <v>7</v>
      </c>
      <c r="C6" s="288" t="s">
        <v>8</v>
      </c>
      <c r="D6" s="306"/>
      <c r="E6" s="328"/>
      <c r="F6" s="307"/>
      <c r="G6" s="362"/>
      <c r="H6" s="308"/>
    </row>
    <row r="7" spans="1:10" x14ac:dyDescent="0.2">
      <c r="A7" s="306"/>
      <c r="B7" s="306"/>
      <c r="C7" s="288"/>
      <c r="D7" s="306"/>
      <c r="E7" s="510"/>
      <c r="F7" s="307"/>
      <c r="G7" s="363" t="s">
        <v>9</v>
      </c>
    </row>
    <row r="8" spans="1:10" x14ac:dyDescent="0.2">
      <c r="A8" s="306"/>
      <c r="B8" s="306" t="s">
        <v>10</v>
      </c>
      <c r="C8" s="287" t="s">
        <v>11</v>
      </c>
      <c r="D8" s="306" t="s">
        <v>12</v>
      </c>
      <c r="E8" s="510">
        <f>(40*40)+(6*200)</f>
        <v>2800</v>
      </c>
      <c r="F8" s="309"/>
      <c r="G8" s="363"/>
      <c r="H8" s="308"/>
    </row>
    <row r="9" spans="1:10" x14ac:dyDescent="0.2">
      <c r="A9" s="306"/>
      <c r="B9" s="306"/>
      <c r="C9" s="287"/>
      <c r="D9" s="306"/>
      <c r="E9" s="510"/>
      <c r="F9" s="309"/>
      <c r="G9" s="363"/>
      <c r="H9" s="308"/>
    </row>
    <row r="10" spans="1:10" x14ac:dyDescent="0.2">
      <c r="A10" s="306"/>
      <c r="B10" s="306"/>
      <c r="C10" s="287" t="s">
        <v>700</v>
      </c>
      <c r="D10" s="306" t="s">
        <v>12</v>
      </c>
      <c r="E10" s="510">
        <f>200*6</f>
        <v>1200</v>
      </c>
      <c r="F10" s="309"/>
      <c r="G10" s="363"/>
      <c r="H10" s="308"/>
    </row>
    <row r="11" spans="1:10" x14ac:dyDescent="0.2">
      <c r="A11" s="306"/>
      <c r="B11" s="306"/>
      <c r="C11" s="288"/>
      <c r="D11" s="306"/>
      <c r="E11" s="510"/>
      <c r="F11" s="307"/>
      <c r="G11" s="363"/>
    </row>
    <row r="12" spans="1:10" x14ac:dyDescent="0.2">
      <c r="A12" s="294">
        <v>2</v>
      </c>
      <c r="B12" s="306" t="s">
        <v>13</v>
      </c>
      <c r="C12" s="288" t="s">
        <v>343</v>
      </c>
      <c r="D12" s="306"/>
      <c r="E12" s="510"/>
      <c r="F12" s="307"/>
      <c r="G12" s="363"/>
      <c r="H12" s="308"/>
    </row>
    <row r="13" spans="1:10" x14ac:dyDescent="0.2">
      <c r="A13" s="306"/>
      <c r="B13" s="306"/>
      <c r="C13" s="288"/>
      <c r="D13" s="306"/>
      <c r="E13" s="510"/>
      <c r="F13" s="307"/>
      <c r="G13" s="363"/>
    </row>
    <row r="14" spans="1:10" x14ac:dyDescent="0.2">
      <c r="A14" s="294" t="s">
        <v>647</v>
      </c>
      <c r="B14" s="306" t="s">
        <v>14</v>
      </c>
      <c r="C14" s="288" t="s">
        <v>15</v>
      </c>
      <c r="D14" s="306"/>
      <c r="E14" s="510"/>
      <c r="F14" s="307"/>
      <c r="G14" s="363"/>
    </row>
    <row r="15" spans="1:10" x14ac:dyDescent="0.2">
      <c r="A15" s="306"/>
      <c r="B15" s="306"/>
      <c r="C15" s="287"/>
      <c r="D15" s="306"/>
      <c r="E15" s="510"/>
      <c r="F15" s="307"/>
      <c r="G15" s="363"/>
      <c r="J15" s="310"/>
    </row>
    <row r="16" spans="1:10" ht="22.9" customHeight="1" x14ac:dyDescent="0.2">
      <c r="A16" s="306" t="s">
        <v>157</v>
      </c>
      <c r="B16" s="306" t="s">
        <v>14</v>
      </c>
      <c r="C16" s="329" t="s">
        <v>186</v>
      </c>
      <c r="D16" s="306" t="s">
        <v>12</v>
      </c>
      <c r="E16" s="510">
        <f>40*30</f>
        <v>1200</v>
      </c>
      <c r="F16" s="309"/>
      <c r="G16" s="364"/>
    </row>
    <row r="17" spans="1:10" x14ac:dyDescent="0.2">
      <c r="A17" s="306"/>
      <c r="B17" s="306"/>
      <c r="C17" s="287"/>
      <c r="D17" s="306"/>
      <c r="E17" s="510"/>
      <c r="F17" s="307"/>
      <c r="G17" s="364"/>
      <c r="J17" s="310"/>
    </row>
    <row r="18" spans="1:10" x14ac:dyDescent="0.2">
      <c r="A18" s="306" t="s">
        <v>648</v>
      </c>
      <c r="B18" s="306"/>
      <c r="C18" s="287" t="s">
        <v>16</v>
      </c>
      <c r="D18" s="306" t="s">
        <v>17</v>
      </c>
      <c r="E18" s="510">
        <f>E16*0.5</f>
        <v>600</v>
      </c>
      <c r="F18" s="309"/>
      <c r="G18" s="364"/>
    </row>
    <row r="19" spans="1:10" x14ac:dyDescent="0.2">
      <c r="A19" s="306"/>
      <c r="B19" s="306"/>
      <c r="C19" s="287"/>
      <c r="D19" s="306"/>
      <c r="E19" s="510"/>
      <c r="F19" s="307"/>
      <c r="G19" s="364"/>
    </row>
    <row r="20" spans="1:10" x14ac:dyDescent="0.2">
      <c r="A20" s="306" t="s">
        <v>649</v>
      </c>
      <c r="B20" s="306"/>
      <c r="C20" s="288" t="s">
        <v>18</v>
      </c>
      <c r="D20" s="306"/>
      <c r="E20" s="510"/>
      <c r="F20" s="307"/>
      <c r="G20" s="364"/>
    </row>
    <row r="21" spans="1:10" x14ac:dyDescent="0.2">
      <c r="A21" s="306"/>
      <c r="B21" s="306"/>
      <c r="C21" s="287"/>
      <c r="D21" s="306"/>
      <c r="E21" s="510"/>
      <c r="F21" s="307"/>
      <c r="G21" s="364"/>
      <c r="J21" s="308"/>
    </row>
    <row r="22" spans="1:10" x14ac:dyDescent="0.2">
      <c r="A22" s="306"/>
      <c r="B22" s="306"/>
      <c r="C22" s="287" t="s">
        <v>650</v>
      </c>
      <c r="D22" s="306" t="s">
        <v>17</v>
      </c>
      <c r="E22" s="510">
        <f>E16*0.2</f>
        <v>240</v>
      </c>
      <c r="F22" s="309"/>
      <c r="G22" s="364"/>
    </row>
    <row r="23" spans="1:10" x14ac:dyDescent="0.2">
      <c r="A23" s="306"/>
      <c r="B23" s="306"/>
      <c r="C23" s="287"/>
      <c r="D23" s="306"/>
      <c r="E23" s="328"/>
      <c r="F23" s="307"/>
      <c r="G23" s="364"/>
    </row>
    <row r="24" spans="1:10" x14ac:dyDescent="0.2">
      <c r="A24" s="306"/>
      <c r="B24" s="306"/>
      <c r="C24" s="287" t="s">
        <v>651</v>
      </c>
      <c r="D24" s="306" t="s">
        <v>17</v>
      </c>
      <c r="E24" s="510">
        <f>E8*0.1</f>
        <v>280</v>
      </c>
      <c r="F24" s="309"/>
      <c r="G24" s="364"/>
    </row>
    <row r="25" spans="1:10" ht="13.5" customHeight="1" x14ac:dyDescent="0.2">
      <c r="A25" s="306"/>
      <c r="B25" s="306"/>
      <c r="C25" s="287"/>
      <c r="D25" s="306"/>
      <c r="E25" s="328"/>
      <c r="F25" s="307"/>
      <c r="G25" s="364"/>
    </row>
    <row r="26" spans="1:10" x14ac:dyDescent="0.2">
      <c r="A26" s="306"/>
      <c r="B26" s="306"/>
      <c r="C26" s="287" t="s">
        <v>652</v>
      </c>
      <c r="D26" s="306" t="s">
        <v>17</v>
      </c>
      <c r="E26" s="510">
        <f>E16*0.3</f>
        <v>360</v>
      </c>
      <c r="F26" s="309"/>
      <c r="G26" s="364"/>
    </row>
    <row r="27" spans="1:10" x14ac:dyDescent="0.2">
      <c r="A27" s="306"/>
      <c r="B27" s="306"/>
      <c r="C27" s="287"/>
      <c r="D27" s="306"/>
      <c r="E27" s="328"/>
      <c r="F27" s="307"/>
      <c r="G27" s="364"/>
    </row>
    <row r="28" spans="1:10" x14ac:dyDescent="0.2">
      <c r="A28" s="306"/>
      <c r="B28" s="306"/>
      <c r="C28" s="287" t="s">
        <v>653</v>
      </c>
      <c r="D28" s="306" t="s">
        <v>17</v>
      </c>
      <c r="E28" s="328"/>
      <c r="F28" s="309"/>
      <c r="G28" s="365" t="s">
        <v>307</v>
      </c>
    </row>
    <row r="29" spans="1:10" x14ac:dyDescent="0.2">
      <c r="A29" s="306"/>
      <c r="B29" s="306"/>
      <c r="C29" s="287"/>
      <c r="D29" s="306"/>
      <c r="E29" s="510"/>
      <c r="F29" s="307"/>
      <c r="G29" s="364"/>
    </row>
    <row r="30" spans="1:10" x14ac:dyDescent="0.2">
      <c r="A30" s="306"/>
      <c r="B30" s="306"/>
      <c r="C30" s="449" t="s">
        <v>697</v>
      </c>
      <c r="D30" s="450" t="s">
        <v>17</v>
      </c>
      <c r="E30" s="471">
        <f>E16*0.15</f>
        <v>180</v>
      </c>
      <c r="F30" s="451"/>
      <c r="G30" s="139"/>
    </row>
    <row r="31" spans="1:10" x14ac:dyDescent="0.2">
      <c r="A31" s="306"/>
      <c r="B31" s="306"/>
      <c r="C31" s="287"/>
      <c r="D31" s="306"/>
      <c r="E31" s="510"/>
      <c r="F31" s="307"/>
      <c r="G31" s="364"/>
    </row>
    <row r="32" spans="1:10" s="318" customFormat="1" x14ac:dyDescent="0.2">
      <c r="A32" s="439" t="s">
        <v>654</v>
      </c>
      <c r="B32" s="378" t="s">
        <v>19</v>
      </c>
      <c r="C32" s="440" t="s">
        <v>20</v>
      </c>
      <c r="D32" s="378"/>
      <c r="E32" s="511"/>
      <c r="F32" s="382"/>
      <c r="G32" s="364"/>
    </row>
    <row r="33" spans="1:7" s="318" customFormat="1" x14ac:dyDescent="0.2">
      <c r="A33" s="378"/>
      <c r="B33" s="378"/>
      <c r="C33" s="379"/>
      <c r="D33" s="378"/>
      <c r="E33" s="511"/>
      <c r="F33" s="382"/>
      <c r="G33" s="364"/>
    </row>
    <row r="34" spans="1:7" s="318" customFormat="1" x14ac:dyDescent="0.2">
      <c r="A34" s="378" t="s">
        <v>158</v>
      </c>
      <c r="B34" s="378"/>
      <c r="C34" s="379" t="s">
        <v>655</v>
      </c>
      <c r="D34" s="378" t="s">
        <v>17</v>
      </c>
      <c r="E34" s="511">
        <f>E16*0.15</f>
        <v>180</v>
      </c>
      <c r="F34" s="380"/>
      <c r="G34" s="364"/>
    </row>
    <row r="35" spans="1:7" s="318" customFormat="1" x14ac:dyDescent="0.2">
      <c r="A35" s="378"/>
      <c r="B35" s="378"/>
      <c r="C35" s="379" t="s">
        <v>21</v>
      </c>
      <c r="D35" s="378"/>
      <c r="E35" s="511"/>
      <c r="F35" s="380"/>
      <c r="G35" s="364"/>
    </row>
    <row r="36" spans="1:7" s="318" customFormat="1" x14ac:dyDescent="0.2">
      <c r="A36" s="378"/>
      <c r="B36" s="378"/>
      <c r="C36" s="379"/>
      <c r="D36" s="378"/>
      <c r="E36" s="511"/>
      <c r="F36" s="382"/>
      <c r="G36" s="364"/>
    </row>
    <row r="37" spans="1:7" s="318" customFormat="1" x14ac:dyDescent="0.2">
      <c r="A37" s="378" t="s">
        <v>159</v>
      </c>
      <c r="B37" s="378"/>
      <c r="C37" s="379" t="s">
        <v>656</v>
      </c>
      <c r="D37" s="378"/>
      <c r="E37" s="511"/>
      <c r="F37" s="380"/>
      <c r="G37" s="364"/>
    </row>
    <row r="38" spans="1:7" s="318" customFormat="1" x14ac:dyDescent="0.2">
      <c r="A38" s="378"/>
      <c r="B38" s="378"/>
      <c r="C38" s="379"/>
      <c r="D38" s="378"/>
      <c r="E38" s="511"/>
      <c r="F38" s="382"/>
      <c r="G38" s="364"/>
    </row>
    <row r="39" spans="1:7" s="318" customFormat="1" x14ac:dyDescent="0.2">
      <c r="A39" s="378"/>
      <c r="B39" s="378"/>
      <c r="C39" s="379" t="s">
        <v>185</v>
      </c>
      <c r="D39" s="378" t="s">
        <v>17</v>
      </c>
      <c r="E39" s="511">
        <f>E22*0.1</f>
        <v>24</v>
      </c>
      <c r="F39" s="380"/>
      <c r="G39" s="364"/>
    </row>
    <row r="40" spans="1:7" s="318" customFormat="1" x14ac:dyDescent="0.2">
      <c r="A40" s="378"/>
      <c r="B40" s="378"/>
      <c r="C40" s="379"/>
      <c r="D40" s="378"/>
      <c r="E40" s="511"/>
      <c r="F40" s="382"/>
      <c r="G40" s="364"/>
    </row>
    <row r="41" spans="1:7" s="318" customFormat="1" x14ac:dyDescent="0.2">
      <c r="A41" s="378"/>
      <c r="B41" s="378"/>
      <c r="C41" s="379" t="s">
        <v>183</v>
      </c>
      <c r="D41" s="378" t="s">
        <v>17</v>
      </c>
      <c r="E41" s="511">
        <f>E24*0.1</f>
        <v>28</v>
      </c>
      <c r="F41" s="380"/>
      <c r="G41" s="364"/>
    </row>
    <row r="42" spans="1:7" s="318" customFormat="1" x14ac:dyDescent="0.2">
      <c r="A42" s="378"/>
      <c r="B42" s="378"/>
      <c r="C42" s="379"/>
      <c r="D42" s="378"/>
      <c r="E42" s="512"/>
      <c r="F42" s="382"/>
      <c r="G42" s="364"/>
    </row>
    <row r="43" spans="1:7" s="318" customFormat="1" x14ac:dyDescent="0.2">
      <c r="A43" s="378" t="s">
        <v>160</v>
      </c>
      <c r="B43" s="378" t="s">
        <v>22</v>
      </c>
      <c r="C43" s="379" t="s">
        <v>23</v>
      </c>
      <c r="D43" s="378" t="s">
        <v>12</v>
      </c>
      <c r="E43" s="511">
        <f>40*30*2</f>
        <v>2400</v>
      </c>
      <c r="F43" s="380"/>
      <c r="G43" s="364"/>
    </row>
    <row r="44" spans="1:7" x14ac:dyDescent="0.2">
      <c r="A44" s="306"/>
      <c r="B44" s="306"/>
      <c r="C44" s="287"/>
      <c r="D44" s="306"/>
      <c r="E44" s="328"/>
      <c r="F44" s="307"/>
      <c r="G44" s="363"/>
    </row>
    <row r="45" spans="1:7" x14ac:dyDescent="0.2">
      <c r="A45" s="294" t="s">
        <v>523</v>
      </c>
      <c r="B45" s="306" t="s">
        <v>25</v>
      </c>
      <c r="C45" s="288" t="s">
        <v>26</v>
      </c>
      <c r="D45" s="306"/>
      <c r="E45" s="328"/>
      <c r="F45" s="307"/>
      <c r="G45" s="363"/>
    </row>
    <row r="46" spans="1:7" x14ac:dyDescent="0.2">
      <c r="A46" s="306"/>
      <c r="B46" s="306"/>
      <c r="C46" s="287"/>
      <c r="D46" s="306"/>
      <c r="E46" s="328"/>
      <c r="F46" s="307"/>
      <c r="G46" s="363"/>
    </row>
    <row r="47" spans="1:7" x14ac:dyDescent="0.2">
      <c r="A47" s="306"/>
      <c r="B47" s="306">
        <v>8.1999999999999993</v>
      </c>
      <c r="C47" s="288" t="s">
        <v>27</v>
      </c>
      <c r="D47" s="306"/>
      <c r="E47" s="328"/>
      <c r="F47" s="307"/>
      <c r="G47" s="363"/>
    </row>
    <row r="48" spans="1:7" x14ac:dyDescent="0.2">
      <c r="A48" s="306"/>
      <c r="B48" s="306"/>
      <c r="C48" s="288"/>
      <c r="D48" s="306"/>
      <c r="E48" s="328"/>
      <c r="F48" s="307"/>
      <c r="G48" s="363"/>
    </row>
    <row r="49" spans="1:7" x14ac:dyDescent="0.2">
      <c r="A49" s="294" t="s">
        <v>610</v>
      </c>
      <c r="B49" s="306" t="s">
        <v>10</v>
      </c>
      <c r="C49" s="288" t="s">
        <v>28</v>
      </c>
      <c r="D49" s="306"/>
      <c r="E49" s="328"/>
      <c r="F49" s="307"/>
      <c r="G49" s="363"/>
    </row>
    <row r="50" spans="1:7" x14ac:dyDescent="0.2">
      <c r="A50" s="306"/>
      <c r="B50" s="306"/>
      <c r="C50" s="287"/>
      <c r="D50" s="306"/>
      <c r="E50" s="328"/>
      <c r="F50" s="307"/>
      <c r="G50" s="363"/>
    </row>
    <row r="51" spans="1:7" x14ac:dyDescent="0.2">
      <c r="A51" s="306" t="s">
        <v>169</v>
      </c>
      <c r="B51" s="306"/>
      <c r="C51" s="287" t="s">
        <v>657</v>
      </c>
      <c r="D51" s="306" t="s">
        <v>12</v>
      </c>
      <c r="E51" s="328">
        <f>920*50%</f>
        <v>460</v>
      </c>
      <c r="F51" s="309"/>
      <c r="G51" s="363"/>
    </row>
    <row r="52" spans="1:7" x14ac:dyDescent="0.2">
      <c r="A52" s="306"/>
      <c r="B52" s="306"/>
      <c r="C52" s="452" t="s">
        <v>698</v>
      </c>
      <c r="D52" s="306"/>
      <c r="E52" s="328"/>
      <c r="F52" s="307"/>
      <c r="G52" s="363"/>
    </row>
    <row r="53" spans="1:7" x14ac:dyDescent="0.2">
      <c r="A53" s="306"/>
      <c r="B53" s="306"/>
      <c r="C53" s="287"/>
      <c r="D53" s="306"/>
      <c r="E53" s="328"/>
      <c r="F53" s="307"/>
      <c r="G53" s="363"/>
    </row>
    <row r="54" spans="1:7" x14ac:dyDescent="0.2">
      <c r="A54" s="306" t="s">
        <v>170</v>
      </c>
      <c r="B54" s="306"/>
      <c r="C54" s="287" t="s">
        <v>658</v>
      </c>
      <c r="D54" s="306" t="s">
        <v>12</v>
      </c>
      <c r="E54" s="328">
        <v>25</v>
      </c>
      <c r="F54" s="309"/>
      <c r="G54" s="363"/>
    </row>
    <row r="55" spans="1:7" x14ac:dyDescent="0.2">
      <c r="A55" s="306"/>
      <c r="B55" s="306"/>
      <c r="C55" s="287" t="s">
        <v>699</v>
      </c>
      <c r="D55" s="306"/>
      <c r="E55" s="328"/>
      <c r="F55" s="307"/>
      <c r="G55" s="363"/>
    </row>
    <row r="56" spans="1:7" x14ac:dyDescent="0.2">
      <c r="A56" s="306"/>
      <c r="B56" s="306"/>
      <c r="C56" s="287"/>
      <c r="D56" s="306"/>
      <c r="E56" s="328"/>
      <c r="F56" s="307"/>
      <c r="G56" s="363"/>
    </row>
    <row r="57" spans="1:7" x14ac:dyDescent="0.2">
      <c r="A57" s="306"/>
      <c r="B57" s="306"/>
      <c r="C57" s="287"/>
      <c r="D57" s="306"/>
      <c r="E57" s="328"/>
      <c r="F57" s="307"/>
      <c r="G57" s="363"/>
    </row>
    <row r="58" spans="1:7" x14ac:dyDescent="0.2">
      <c r="A58" s="306"/>
      <c r="B58" s="306"/>
      <c r="C58" s="287"/>
      <c r="D58" s="306"/>
      <c r="E58" s="328"/>
      <c r="F58" s="307"/>
      <c r="G58" s="363"/>
    </row>
    <row r="59" spans="1:7" x14ac:dyDescent="0.2">
      <c r="A59" s="306"/>
      <c r="B59" s="306"/>
      <c r="C59" s="287"/>
      <c r="D59" s="306"/>
      <c r="E59" s="328"/>
      <c r="F59" s="307"/>
      <c r="G59" s="363"/>
    </row>
    <row r="60" spans="1:7" x14ac:dyDescent="0.2">
      <c r="A60" s="306"/>
      <c r="B60" s="306"/>
      <c r="C60" s="287"/>
      <c r="D60" s="306"/>
      <c r="E60" s="328"/>
      <c r="F60" s="307"/>
      <c r="G60" s="363"/>
    </row>
    <row r="61" spans="1:7" x14ac:dyDescent="0.2">
      <c r="A61" s="306"/>
      <c r="B61" s="306"/>
      <c r="C61" s="287"/>
      <c r="D61" s="306"/>
      <c r="E61" s="328"/>
      <c r="F61" s="307"/>
      <c r="G61" s="363"/>
    </row>
    <row r="62" spans="1:7" x14ac:dyDescent="0.2">
      <c r="A62" s="306"/>
      <c r="B62" s="306"/>
      <c r="C62" s="287"/>
      <c r="D62" s="306"/>
      <c r="E62" s="328"/>
      <c r="F62" s="307"/>
      <c r="G62" s="363"/>
    </row>
    <row r="63" spans="1:7" x14ac:dyDescent="0.2">
      <c r="A63" s="306"/>
      <c r="B63" s="306"/>
      <c r="C63" s="287"/>
      <c r="D63" s="306"/>
      <c r="E63" s="328"/>
      <c r="F63" s="307"/>
      <c r="G63" s="362"/>
    </row>
    <row r="64" spans="1:7" x14ac:dyDescent="0.2">
      <c r="A64" s="311" t="s">
        <v>191</v>
      </c>
      <c r="B64" s="311"/>
      <c r="C64" s="312" t="s">
        <v>29</v>
      </c>
      <c r="D64" s="311"/>
      <c r="E64" s="513"/>
      <c r="F64" s="313"/>
      <c r="G64" s="366"/>
    </row>
    <row r="65" spans="1:10" x14ac:dyDescent="0.2">
      <c r="A65" s="301" t="s">
        <v>0</v>
      </c>
      <c r="B65" s="301" t="s">
        <v>1</v>
      </c>
      <c r="C65" s="301" t="s">
        <v>2</v>
      </c>
      <c r="D65" s="301" t="s">
        <v>3</v>
      </c>
      <c r="E65" s="303" t="s">
        <v>4</v>
      </c>
      <c r="F65" s="302" t="s">
        <v>161</v>
      </c>
      <c r="G65" s="367" t="s">
        <v>6</v>
      </c>
    </row>
    <row r="66" spans="1:10" x14ac:dyDescent="0.2">
      <c r="A66" s="311"/>
      <c r="B66" s="311"/>
      <c r="C66" s="312" t="s">
        <v>30</v>
      </c>
      <c r="D66" s="311"/>
      <c r="E66" s="513"/>
      <c r="F66" s="313"/>
      <c r="G66" s="366"/>
    </row>
    <row r="67" spans="1:10" x14ac:dyDescent="0.2">
      <c r="A67" s="306"/>
      <c r="B67" s="306"/>
      <c r="C67" s="287"/>
      <c r="D67" s="306"/>
      <c r="E67" s="328"/>
      <c r="F67" s="307"/>
      <c r="G67" s="362"/>
    </row>
    <row r="68" spans="1:10" x14ac:dyDescent="0.2">
      <c r="A68" s="294" t="s">
        <v>611</v>
      </c>
      <c r="B68" s="306" t="s">
        <v>31</v>
      </c>
      <c r="C68" s="288" t="s">
        <v>32</v>
      </c>
      <c r="D68" s="306"/>
      <c r="E68" s="328"/>
      <c r="F68" s="307"/>
      <c r="G68" s="363"/>
    </row>
    <row r="69" spans="1:10" x14ac:dyDescent="0.2">
      <c r="A69" s="306"/>
      <c r="B69" s="306"/>
      <c r="C69" s="287"/>
      <c r="D69" s="306"/>
      <c r="E69" s="328"/>
      <c r="F69" s="307"/>
      <c r="G69" s="363"/>
      <c r="H69" s="314"/>
      <c r="I69" s="314"/>
      <c r="J69" s="314"/>
    </row>
    <row r="70" spans="1:10" x14ac:dyDescent="0.2">
      <c r="A70" s="306"/>
      <c r="B70" s="306"/>
      <c r="C70" s="287" t="s">
        <v>33</v>
      </c>
      <c r="D70" s="306" t="s">
        <v>12</v>
      </c>
      <c r="E70" s="510">
        <f>J70*0.5</f>
        <v>0</v>
      </c>
      <c r="F70" s="309"/>
      <c r="G70" s="363"/>
      <c r="H70" s="315"/>
      <c r="I70" s="315"/>
      <c r="J70" s="316"/>
    </row>
    <row r="71" spans="1:10" x14ac:dyDescent="0.2">
      <c r="A71" s="306"/>
      <c r="B71" s="306"/>
      <c r="C71" s="287"/>
      <c r="D71" s="306"/>
      <c r="E71" s="510"/>
      <c r="F71" s="309"/>
      <c r="G71" s="363"/>
    </row>
    <row r="72" spans="1:10" x14ac:dyDescent="0.2">
      <c r="A72" s="306"/>
      <c r="B72" s="306"/>
      <c r="C72" s="287" t="s">
        <v>34</v>
      </c>
      <c r="D72" s="306" t="s">
        <v>12</v>
      </c>
      <c r="E72" s="510">
        <f>H72*0.5</f>
        <v>0</v>
      </c>
      <c r="F72" s="309"/>
      <c r="G72" s="363"/>
      <c r="H72" s="315"/>
    </row>
    <row r="73" spans="1:10" x14ac:dyDescent="0.2">
      <c r="A73" s="306"/>
      <c r="B73" s="306"/>
      <c r="C73" s="287"/>
      <c r="D73" s="306"/>
      <c r="E73" s="510"/>
      <c r="F73" s="309"/>
      <c r="G73" s="363"/>
    </row>
    <row r="74" spans="1:10" x14ac:dyDescent="0.2">
      <c r="A74" s="306"/>
      <c r="B74" s="306"/>
      <c r="C74" s="287" t="s">
        <v>35</v>
      </c>
      <c r="D74" s="306" t="s">
        <v>12</v>
      </c>
      <c r="E74" s="510">
        <f>H74</f>
        <v>0</v>
      </c>
      <c r="F74" s="309"/>
      <c r="G74" s="363"/>
      <c r="H74" s="317"/>
      <c r="I74" s="317"/>
    </row>
    <row r="75" spans="1:10" x14ac:dyDescent="0.2">
      <c r="A75" s="306"/>
      <c r="B75" s="306"/>
      <c r="C75" s="287"/>
      <c r="D75" s="306"/>
      <c r="E75" s="510"/>
      <c r="F75" s="309"/>
      <c r="G75" s="363"/>
    </row>
    <row r="76" spans="1:10" x14ac:dyDescent="0.2">
      <c r="A76" s="306"/>
      <c r="B76" s="306"/>
      <c r="C76" s="287" t="s">
        <v>36</v>
      </c>
      <c r="D76" s="306" t="s">
        <v>12</v>
      </c>
      <c r="E76" s="510">
        <f>H76</f>
        <v>0</v>
      </c>
      <c r="F76" s="309"/>
      <c r="G76" s="363"/>
    </row>
    <row r="77" spans="1:10" x14ac:dyDescent="0.2">
      <c r="A77" s="306"/>
      <c r="B77" s="306"/>
      <c r="C77" s="287"/>
      <c r="D77" s="306"/>
      <c r="E77" s="510"/>
      <c r="F77" s="309"/>
      <c r="G77" s="363"/>
    </row>
    <row r="78" spans="1:10" ht="24" x14ac:dyDescent="0.2">
      <c r="A78" s="306"/>
      <c r="B78" s="306"/>
      <c r="C78" s="329" t="s">
        <v>527</v>
      </c>
      <c r="D78" s="306" t="s">
        <v>12</v>
      </c>
      <c r="E78" s="510"/>
      <c r="F78" s="309"/>
      <c r="G78" s="368" t="s">
        <v>307</v>
      </c>
    </row>
    <row r="79" spans="1:10" x14ac:dyDescent="0.2">
      <c r="A79" s="306"/>
      <c r="B79" s="306"/>
      <c r="C79" s="287"/>
      <c r="D79" s="306"/>
      <c r="E79" s="510"/>
      <c r="F79" s="309"/>
      <c r="G79" s="363"/>
    </row>
    <row r="80" spans="1:10" s="381" customFormat="1" x14ac:dyDescent="0.2">
      <c r="A80" s="378"/>
      <c r="B80" s="378"/>
      <c r="C80" s="379" t="s">
        <v>37</v>
      </c>
      <c r="D80" s="378" t="s">
        <v>12</v>
      </c>
      <c r="E80" s="511">
        <v>20</v>
      </c>
      <c r="F80" s="380"/>
      <c r="G80" s="364"/>
    </row>
    <row r="81" spans="1:8" x14ac:dyDescent="0.2">
      <c r="A81" s="306"/>
      <c r="B81" s="306"/>
      <c r="C81" s="287"/>
      <c r="D81" s="306"/>
      <c r="E81" s="510"/>
      <c r="F81" s="307"/>
      <c r="G81" s="363"/>
    </row>
    <row r="82" spans="1:8" s="318" customFormat="1" x14ac:dyDescent="0.2">
      <c r="A82" s="439" t="s">
        <v>612</v>
      </c>
      <c r="B82" s="378" t="s">
        <v>38</v>
      </c>
      <c r="C82" s="440" t="s">
        <v>39</v>
      </c>
      <c r="D82" s="378"/>
      <c r="E82" s="511"/>
      <c r="F82" s="382"/>
      <c r="G82" s="364"/>
    </row>
    <row r="83" spans="1:8" s="318" customFormat="1" x14ac:dyDescent="0.2">
      <c r="A83" s="378"/>
      <c r="B83" s="378"/>
      <c r="C83" s="440"/>
      <c r="D83" s="378"/>
      <c r="E83" s="511"/>
      <c r="F83" s="382"/>
      <c r="G83" s="364"/>
    </row>
    <row r="84" spans="1:8" s="318" customFormat="1" x14ac:dyDescent="0.2">
      <c r="A84" s="378"/>
      <c r="B84" s="378"/>
      <c r="C84" s="379" t="s">
        <v>40</v>
      </c>
      <c r="D84" s="378" t="s">
        <v>41</v>
      </c>
      <c r="E84" s="511">
        <f>220*0.5</f>
        <v>110</v>
      </c>
      <c r="F84" s="380"/>
      <c r="G84" s="364"/>
    </row>
    <row r="85" spans="1:8" s="318" customFormat="1" x14ac:dyDescent="0.2">
      <c r="A85" s="378"/>
      <c r="B85" s="378"/>
      <c r="C85" s="379"/>
      <c r="D85" s="378"/>
      <c r="E85" s="511"/>
      <c r="F85" s="382"/>
      <c r="G85" s="364"/>
      <c r="H85" s="453"/>
    </row>
    <row r="86" spans="1:8" s="318" customFormat="1" x14ac:dyDescent="0.2">
      <c r="A86" s="378"/>
      <c r="B86" s="378"/>
      <c r="C86" s="379" t="s">
        <v>42</v>
      </c>
      <c r="D86" s="378" t="s">
        <v>41</v>
      </c>
      <c r="E86" s="511">
        <v>6</v>
      </c>
      <c r="F86" s="380"/>
      <c r="G86" s="364"/>
    </row>
    <row r="87" spans="1:8" s="318" customFormat="1" x14ac:dyDescent="0.2">
      <c r="A87" s="378"/>
      <c r="B87" s="378"/>
      <c r="C87" s="379"/>
      <c r="D87" s="378"/>
      <c r="E87" s="511"/>
      <c r="F87" s="382"/>
      <c r="G87" s="364"/>
    </row>
    <row r="88" spans="1:8" s="318" customFormat="1" x14ac:dyDescent="0.2">
      <c r="A88" s="378"/>
      <c r="B88" s="378"/>
      <c r="C88" s="379" t="s">
        <v>110</v>
      </c>
      <c r="D88" s="378" t="s">
        <v>41</v>
      </c>
      <c r="E88" s="511">
        <v>300</v>
      </c>
      <c r="F88" s="380"/>
      <c r="G88" s="364"/>
    </row>
    <row r="89" spans="1:8" s="318" customFormat="1" x14ac:dyDescent="0.2">
      <c r="A89" s="378"/>
      <c r="B89" s="378"/>
      <c r="C89" s="440"/>
      <c r="D89" s="378"/>
      <c r="E89" s="511"/>
      <c r="F89" s="382"/>
      <c r="G89" s="364"/>
    </row>
    <row r="90" spans="1:8" s="318" customFormat="1" x14ac:dyDescent="0.2">
      <c r="A90" s="439" t="s">
        <v>613</v>
      </c>
      <c r="B90" s="378" t="s">
        <v>43</v>
      </c>
      <c r="C90" s="440" t="s">
        <v>44</v>
      </c>
      <c r="D90" s="378"/>
      <c r="E90" s="511"/>
      <c r="F90" s="382"/>
      <c r="G90" s="364"/>
    </row>
    <row r="91" spans="1:8" s="318" customFormat="1" x14ac:dyDescent="0.2">
      <c r="A91" s="378"/>
      <c r="B91" s="378"/>
      <c r="C91" s="379"/>
      <c r="D91" s="378"/>
      <c r="E91" s="511"/>
      <c r="F91" s="382"/>
      <c r="G91" s="364"/>
    </row>
    <row r="92" spans="1:8" s="318" customFormat="1" x14ac:dyDescent="0.2">
      <c r="A92" s="378"/>
      <c r="B92" s="378" t="s">
        <v>45</v>
      </c>
      <c r="C92" s="379" t="s">
        <v>46</v>
      </c>
      <c r="D92" s="378"/>
      <c r="E92" s="511"/>
      <c r="F92" s="382"/>
      <c r="G92" s="364"/>
    </row>
    <row r="93" spans="1:8" s="318" customFormat="1" x14ac:dyDescent="0.2">
      <c r="A93" s="378"/>
      <c r="B93" s="378"/>
      <c r="C93" s="379"/>
      <c r="D93" s="378"/>
      <c r="E93" s="512"/>
      <c r="F93" s="382"/>
      <c r="G93" s="364"/>
    </row>
    <row r="94" spans="1:8" s="318" customFormat="1" x14ac:dyDescent="0.2">
      <c r="A94" s="378"/>
      <c r="B94" s="378"/>
      <c r="C94" s="440" t="s">
        <v>538</v>
      </c>
      <c r="D94" s="378"/>
      <c r="E94" s="512"/>
      <c r="F94" s="382"/>
      <c r="G94" s="364"/>
    </row>
    <row r="95" spans="1:8" s="318" customFormat="1" x14ac:dyDescent="0.2">
      <c r="A95" s="378" t="s">
        <v>624</v>
      </c>
      <c r="B95" s="378"/>
      <c r="C95" s="379" t="s">
        <v>47</v>
      </c>
      <c r="D95" s="378" t="s">
        <v>181</v>
      </c>
      <c r="E95" s="512">
        <v>20</v>
      </c>
      <c r="F95" s="380"/>
      <c r="G95" s="364"/>
    </row>
    <row r="96" spans="1:8" s="318" customFormat="1" x14ac:dyDescent="0.2">
      <c r="A96" s="378"/>
      <c r="B96" s="378"/>
      <c r="C96" s="379"/>
      <c r="D96" s="378"/>
      <c r="E96" s="512"/>
      <c r="F96" s="382"/>
      <c r="G96" s="364"/>
    </row>
    <row r="97" spans="1:17" s="318" customFormat="1" ht="13.5" x14ac:dyDescent="0.2">
      <c r="A97" s="378"/>
      <c r="B97" s="378" t="s">
        <v>48</v>
      </c>
      <c r="C97" s="379" t="s">
        <v>539</v>
      </c>
      <c r="D97" s="378"/>
      <c r="E97" s="512"/>
      <c r="F97" s="382"/>
      <c r="G97" s="364"/>
    </row>
    <row r="98" spans="1:17" s="318" customFormat="1" ht="13.5" x14ac:dyDescent="0.2">
      <c r="A98" s="378"/>
      <c r="B98" s="378"/>
      <c r="C98" s="379" t="s">
        <v>540</v>
      </c>
      <c r="D98" s="378"/>
      <c r="E98" s="512"/>
      <c r="F98" s="382"/>
      <c r="G98" s="364"/>
    </row>
    <row r="99" spans="1:17" s="318" customFormat="1" x14ac:dyDescent="0.2">
      <c r="A99" s="378"/>
      <c r="B99" s="378"/>
      <c r="C99" s="440" t="s">
        <v>538</v>
      </c>
      <c r="D99" s="378"/>
      <c r="E99" s="512"/>
      <c r="F99" s="382"/>
      <c r="G99" s="364"/>
    </row>
    <row r="100" spans="1:17" s="318" customFormat="1" x14ac:dyDescent="0.2">
      <c r="A100" s="378" t="s">
        <v>625</v>
      </c>
      <c r="B100" s="378"/>
      <c r="C100" s="379" t="s">
        <v>47</v>
      </c>
      <c r="D100" s="378" t="s">
        <v>181</v>
      </c>
      <c r="E100" s="512">
        <v>3</v>
      </c>
      <c r="F100" s="380"/>
      <c r="G100" s="364"/>
    </row>
    <row r="101" spans="1:17" s="381" customFormat="1" x14ac:dyDescent="0.2">
      <c r="A101" s="378"/>
      <c r="B101" s="378"/>
      <c r="C101" s="440"/>
      <c r="D101" s="378"/>
      <c r="E101" s="512"/>
      <c r="F101" s="382"/>
      <c r="G101" s="364"/>
    </row>
    <row r="102" spans="1:17" x14ac:dyDescent="0.2">
      <c r="A102" s="294" t="s">
        <v>621</v>
      </c>
      <c r="B102" s="306">
        <v>8.3000000000000007</v>
      </c>
      <c r="C102" s="288" t="s">
        <v>532</v>
      </c>
      <c r="D102" s="306"/>
      <c r="E102" s="328"/>
      <c r="F102" s="307"/>
      <c r="G102" s="363"/>
      <c r="Q102" s="318"/>
    </row>
    <row r="103" spans="1:17" x14ac:dyDescent="0.2">
      <c r="A103" s="306"/>
      <c r="B103" s="306"/>
      <c r="C103" s="287"/>
      <c r="D103" s="306"/>
      <c r="E103" s="328"/>
      <c r="F103" s="307"/>
      <c r="G103" s="363"/>
      <c r="H103" s="314"/>
      <c r="I103" s="314"/>
      <c r="Q103" s="318"/>
    </row>
    <row r="104" spans="1:17" x14ac:dyDescent="0.2">
      <c r="A104" s="306" t="s">
        <v>623</v>
      </c>
      <c r="B104" s="306" t="s">
        <v>14</v>
      </c>
      <c r="C104" s="287" t="s">
        <v>529</v>
      </c>
      <c r="D104" s="306" t="s">
        <v>49</v>
      </c>
      <c r="E104" s="514">
        <f>Q115/1000</f>
        <v>0</v>
      </c>
      <c r="F104" s="309"/>
      <c r="G104" s="363"/>
      <c r="H104" s="319"/>
      <c r="Q104" s="318"/>
    </row>
    <row r="105" spans="1:17" x14ac:dyDescent="0.2">
      <c r="A105" s="306"/>
      <c r="B105" s="306"/>
      <c r="C105" s="287"/>
      <c r="D105" s="306"/>
      <c r="E105" s="328"/>
      <c r="F105" s="307"/>
      <c r="G105" s="363"/>
      <c r="Q105" s="318"/>
    </row>
    <row r="106" spans="1:17" x14ac:dyDescent="0.2">
      <c r="A106" s="378" t="s">
        <v>626</v>
      </c>
      <c r="B106" s="378" t="s">
        <v>14</v>
      </c>
      <c r="C106" s="379" t="s">
        <v>530</v>
      </c>
      <c r="D106" s="378" t="s">
        <v>49</v>
      </c>
      <c r="E106" s="515">
        <f>Q132/1000</f>
        <v>0</v>
      </c>
      <c r="F106" s="380"/>
      <c r="G106" s="364"/>
      <c r="H106" s="319"/>
      <c r="Q106" s="318"/>
    </row>
    <row r="107" spans="1:17" x14ac:dyDescent="0.2">
      <c r="A107" s="378"/>
      <c r="B107" s="378"/>
      <c r="C107" s="379"/>
      <c r="D107" s="378"/>
      <c r="E107" s="512"/>
      <c r="F107" s="382"/>
      <c r="G107" s="364"/>
      <c r="Q107" s="318"/>
    </row>
    <row r="108" spans="1:17" x14ac:dyDescent="0.2">
      <c r="A108" s="378" t="s">
        <v>627</v>
      </c>
      <c r="B108" s="378"/>
      <c r="C108" s="379" t="s">
        <v>531</v>
      </c>
      <c r="D108" s="378" t="s">
        <v>49</v>
      </c>
      <c r="E108" s="515">
        <f>Q152/1000</f>
        <v>0</v>
      </c>
      <c r="F108" s="382"/>
      <c r="G108" s="364"/>
      <c r="H108" s="319"/>
      <c r="Q108" s="318"/>
    </row>
    <row r="109" spans="1:17" x14ac:dyDescent="0.2">
      <c r="A109" s="378"/>
      <c r="B109" s="378"/>
      <c r="C109" s="379"/>
      <c r="D109" s="378"/>
      <c r="E109" s="512"/>
      <c r="F109" s="382"/>
      <c r="G109" s="364"/>
      <c r="Q109" s="318"/>
    </row>
    <row r="110" spans="1:17" x14ac:dyDescent="0.2">
      <c r="A110" s="378" t="s">
        <v>659</v>
      </c>
      <c r="B110" s="378" t="s">
        <v>50</v>
      </c>
      <c r="C110" s="379" t="s">
        <v>51</v>
      </c>
      <c r="D110" s="378" t="s">
        <v>49</v>
      </c>
      <c r="E110" s="512"/>
      <c r="F110" s="380"/>
      <c r="G110" s="365" t="s">
        <v>307</v>
      </c>
      <c r="Q110" s="318"/>
    </row>
    <row r="111" spans="1:17" x14ac:dyDescent="0.2">
      <c r="A111" s="378"/>
      <c r="B111" s="378"/>
      <c r="C111" s="379"/>
      <c r="D111" s="378"/>
      <c r="E111" s="512"/>
      <c r="F111" s="380"/>
      <c r="G111" s="364"/>
      <c r="Q111" s="318"/>
    </row>
    <row r="112" spans="1:17" x14ac:dyDescent="0.2">
      <c r="A112" s="378" t="s">
        <v>702</v>
      </c>
      <c r="B112" s="378"/>
      <c r="C112" s="379" t="s">
        <v>701</v>
      </c>
      <c r="D112" s="378" t="s">
        <v>49</v>
      </c>
      <c r="E112" s="512">
        <v>5</v>
      </c>
      <c r="F112" s="380"/>
      <c r="G112" s="364"/>
      <c r="Q112" s="318"/>
    </row>
    <row r="113" spans="1:17" x14ac:dyDescent="0.2">
      <c r="A113" s="378"/>
      <c r="B113" s="378"/>
      <c r="C113" s="440"/>
      <c r="D113" s="378"/>
      <c r="E113" s="512"/>
      <c r="F113" s="382"/>
      <c r="G113" s="364"/>
      <c r="Q113" s="318"/>
    </row>
    <row r="114" spans="1:17" s="318" customFormat="1" x14ac:dyDescent="0.2">
      <c r="A114" s="439" t="s">
        <v>622</v>
      </c>
      <c r="B114" s="378" t="s">
        <v>52</v>
      </c>
      <c r="C114" s="440" t="s">
        <v>53</v>
      </c>
      <c r="D114" s="378"/>
      <c r="E114" s="512"/>
      <c r="F114" s="382"/>
      <c r="G114" s="364"/>
    </row>
    <row r="115" spans="1:17" s="318" customFormat="1" x14ac:dyDescent="0.2">
      <c r="A115" s="378"/>
      <c r="B115" s="378"/>
      <c r="C115" s="440"/>
      <c r="D115" s="378"/>
      <c r="E115" s="512"/>
      <c r="F115" s="382"/>
      <c r="G115" s="364"/>
      <c r="Q115" s="320"/>
    </row>
    <row r="116" spans="1:17" s="318" customFormat="1" x14ac:dyDescent="0.2">
      <c r="A116" s="378" t="s">
        <v>633</v>
      </c>
      <c r="B116" s="378" t="s">
        <v>10</v>
      </c>
      <c r="C116" s="379" t="s">
        <v>113</v>
      </c>
      <c r="D116" s="378" t="s">
        <v>54</v>
      </c>
      <c r="E116" s="512">
        <v>1</v>
      </c>
      <c r="F116" s="380"/>
      <c r="G116" s="364"/>
    </row>
    <row r="117" spans="1:17" s="318" customFormat="1" x14ac:dyDescent="0.2">
      <c r="A117" s="378"/>
      <c r="B117" s="378"/>
      <c r="C117" s="379" t="s">
        <v>114</v>
      </c>
      <c r="D117" s="378"/>
      <c r="E117" s="512"/>
      <c r="F117" s="382"/>
      <c r="G117" s="364"/>
    </row>
    <row r="118" spans="1:17" s="318" customFormat="1" x14ac:dyDescent="0.2">
      <c r="A118" s="378"/>
      <c r="B118" s="378"/>
      <c r="C118" s="379"/>
      <c r="D118" s="378"/>
      <c r="E118" s="512"/>
      <c r="F118" s="382"/>
      <c r="G118" s="364"/>
    </row>
    <row r="119" spans="1:17" s="318" customFormat="1" x14ac:dyDescent="0.2">
      <c r="A119" s="378" t="s">
        <v>634</v>
      </c>
      <c r="B119" s="378" t="s">
        <v>55</v>
      </c>
      <c r="C119" s="379" t="s">
        <v>56</v>
      </c>
      <c r="D119" s="378" t="s">
        <v>57</v>
      </c>
      <c r="E119" s="511"/>
      <c r="F119" s="380"/>
      <c r="G119" s="365" t="s">
        <v>307</v>
      </c>
    </row>
    <row r="120" spans="1:17" s="318" customFormat="1" x14ac:dyDescent="0.2">
      <c r="A120" s="378"/>
      <c r="B120" s="378"/>
      <c r="C120" s="379"/>
      <c r="D120" s="378"/>
      <c r="E120" s="512"/>
      <c r="F120" s="382"/>
      <c r="G120" s="364"/>
    </row>
    <row r="121" spans="1:17" s="318" customFormat="1" x14ac:dyDescent="0.2">
      <c r="A121" s="378" t="s">
        <v>635</v>
      </c>
      <c r="B121" s="378" t="s">
        <v>58</v>
      </c>
      <c r="C121" s="379" t="s">
        <v>59</v>
      </c>
      <c r="D121" s="378"/>
      <c r="E121" s="512"/>
      <c r="F121" s="382"/>
      <c r="G121" s="364"/>
    </row>
    <row r="122" spans="1:17" s="318" customFormat="1" x14ac:dyDescent="0.2">
      <c r="A122" s="378"/>
      <c r="B122" s="378"/>
      <c r="C122" s="379" t="s">
        <v>60</v>
      </c>
      <c r="D122" s="378"/>
      <c r="E122" s="512"/>
      <c r="F122" s="382"/>
      <c r="G122" s="364"/>
    </row>
    <row r="123" spans="1:17" s="318" customFormat="1" x14ac:dyDescent="0.2">
      <c r="A123" s="378"/>
      <c r="B123" s="378"/>
      <c r="C123" s="379" t="s">
        <v>61</v>
      </c>
      <c r="D123" s="378" t="s">
        <v>62</v>
      </c>
      <c r="E123" s="512"/>
      <c r="F123" s="380"/>
      <c r="G123" s="365" t="s">
        <v>307</v>
      </c>
    </row>
    <row r="124" spans="1:17" s="318" customFormat="1" x14ac:dyDescent="0.2">
      <c r="A124" s="378"/>
      <c r="B124" s="378"/>
      <c r="C124" s="379"/>
      <c r="D124" s="378"/>
      <c r="E124" s="512"/>
      <c r="F124" s="382"/>
      <c r="G124" s="364"/>
    </row>
    <row r="125" spans="1:17" s="318" customFormat="1" x14ac:dyDescent="0.2">
      <c r="A125" s="378" t="s">
        <v>636</v>
      </c>
      <c r="B125" s="378" t="s">
        <v>63</v>
      </c>
      <c r="C125" s="379" t="s">
        <v>703</v>
      </c>
      <c r="D125" s="378" t="s">
        <v>181</v>
      </c>
      <c r="E125" s="512"/>
      <c r="F125" s="380"/>
      <c r="G125" s="365" t="s">
        <v>307</v>
      </c>
    </row>
    <row r="126" spans="1:17" s="318" customFormat="1" x14ac:dyDescent="0.2">
      <c r="A126" s="378"/>
      <c r="B126" s="378"/>
      <c r="C126" s="379" t="s">
        <v>704</v>
      </c>
      <c r="D126" s="378"/>
      <c r="E126" s="512"/>
      <c r="F126" s="382"/>
      <c r="G126" s="364"/>
    </row>
    <row r="127" spans="1:17" s="318" customFormat="1" x14ac:dyDescent="0.2">
      <c r="A127" s="378"/>
      <c r="B127" s="378"/>
      <c r="C127" s="379"/>
      <c r="D127" s="378"/>
      <c r="E127" s="512"/>
      <c r="F127" s="382"/>
      <c r="G127" s="364"/>
    </row>
    <row r="128" spans="1:17" s="318" customFormat="1" x14ac:dyDescent="0.2">
      <c r="A128" s="378" t="s">
        <v>637</v>
      </c>
      <c r="B128" s="378" t="s">
        <v>64</v>
      </c>
      <c r="C128" s="379" t="s">
        <v>65</v>
      </c>
      <c r="D128" s="378" t="s">
        <v>54</v>
      </c>
      <c r="E128" s="512">
        <v>1</v>
      </c>
      <c r="F128" s="380"/>
      <c r="G128" s="364"/>
    </row>
    <row r="129" spans="1:17" s="318" customFormat="1" x14ac:dyDescent="0.2">
      <c r="A129" s="378"/>
      <c r="B129" s="378"/>
      <c r="C129" s="379"/>
      <c r="D129" s="378"/>
      <c r="E129" s="512"/>
      <c r="F129" s="382"/>
      <c r="G129" s="364"/>
    </row>
    <row r="130" spans="1:17" s="318" customFormat="1" x14ac:dyDescent="0.2">
      <c r="A130" s="378" t="s">
        <v>638</v>
      </c>
      <c r="B130" s="378" t="s">
        <v>66</v>
      </c>
      <c r="C130" s="379" t="s">
        <v>111</v>
      </c>
      <c r="D130" s="378" t="s">
        <v>17</v>
      </c>
      <c r="E130" s="515"/>
      <c r="F130" s="380"/>
      <c r="G130" s="365" t="s">
        <v>307</v>
      </c>
    </row>
    <row r="131" spans="1:17" s="318" customFormat="1" x14ac:dyDescent="0.2">
      <c r="A131" s="378"/>
      <c r="B131" s="378"/>
      <c r="C131" s="379"/>
      <c r="D131" s="378"/>
      <c r="E131" s="512"/>
      <c r="F131" s="382"/>
      <c r="G131" s="461"/>
    </row>
    <row r="132" spans="1:17" s="318" customFormat="1" x14ac:dyDescent="0.2">
      <c r="A132" s="462"/>
      <c r="B132" s="462"/>
      <c r="C132" s="463" t="s">
        <v>29</v>
      </c>
      <c r="D132" s="462"/>
      <c r="E132" s="516"/>
      <c r="F132" s="464"/>
      <c r="G132" s="465"/>
      <c r="Q132" s="320"/>
    </row>
    <row r="133" spans="1:17" s="318" customFormat="1" x14ac:dyDescent="0.2">
      <c r="A133" s="466" t="s">
        <v>0</v>
      </c>
      <c r="B133" s="466" t="s">
        <v>1</v>
      </c>
      <c r="C133" s="466" t="s">
        <v>2</v>
      </c>
      <c r="D133" s="466" t="s">
        <v>3</v>
      </c>
      <c r="E133" s="504" t="s">
        <v>4</v>
      </c>
      <c r="F133" s="467" t="s">
        <v>161</v>
      </c>
      <c r="G133" s="468" t="s">
        <v>6</v>
      </c>
    </row>
    <row r="134" spans="1:17" s="318" customFormat="1" x14ac:dyDescent="0.2">
      <c r="A134" s="558" t="s">
        <v>30</v>
      </c>
      <c r="B134" s="559"/>
      <c r="C134" s="559"/>
      <c r="D134" s="559"/>
      <c r="E134" s="559"/>
      <c r="F134" s="560"/>
      <c r="G134" s="465"/>
    </row>
    <row r="135" spans="1:17" s="318" customFormat="1" x14ac:dyDescent="0.2">
      <c r="A135" s="378"/>
      <c r="B135" s="378"/>
      <c r="C135" s="379"/>
      <c r="D135" s="378"/>
      <c r="E135" s="512"/>
      <c r="F135" s="382"/>
      <c r="G135" s="461"/>
    </row>
    <row r="136" spans="1:17" s="318" customFormat="1" x14ac:dyDescent="0.2">
      <c r="A136" s="378" t="s">
        <v>660</v>
      </c>
      <c r="B136" s="378" t="s">
        <v>67</v>
      </c>
      <c r="C136" s="379" t="s">
        <v>112</v>
      </c>
      <c r="D136" s="378" t="s">
        <v>17</v>
      </c>
      <c r="E136" s="512"/>
      <c r="F136" s="380"/>
      <c r="G136" s="365" t="s">
        <v>307</v>
      </c>
    </row>
    <row r="137" spans="1:17" x14ac:dyDescent="0.2">
      <c r="A137" s="306"/>
      <c r="B137" s="306"/>
      <c r="C137" s="287"/>
      <c r="D137" s="306"/>
      <c r="E137" s="328"/>
      <c r="F137" s="307"/>
      <c r="G137" s="363"/>
      <c r="Q137" s="318"/>
    </row>
    <row r="138" spans="1:17" x14ac:dyDescent="0.2">
      <c r="A138" s="294" t="s">
        <v>632</v>
      </c>
      <c r="B138" s="306" t="s">
        <v>68</v>
      </c>
      <c r="C138" s="288" t="s">
        <v>69</v>
      </c>
      <c r="D138" s="306"/>
      <c r="E138" s="328"/>
      <c r="F138" s="307"/>
      <c r="G138" s="363"/>
      <c r="Q138" s="318"/>
    </row>
    <row r="139" spans="1:17" x14ac:dyDescent="0.2">
      <c r="A139" s="306"/>
      <c r="B139" s="306"/>
      <c r="C139" s="287"/>
      <c r="D139" s="306"/>
      <c r="E139" s="328"/>
      <c r="F139" s="307"/>
      <c r="G139" s="363"/>
      <c r="Q139" s="318"/>
    </row>
    <row r="140" spans="1:17" x14ac:dyDescent="0.2">
      <c r="A140" s="306" t="s">
        <v>639</v>
      </c>
      <c r="B140" s="306"/>
      <c r="C140" s="287" t="s">
        <v>661</v>
      </c>
      <c r="D140" s="306" t="s">
        <v>17</v>
      </c>
      <c r="E140" s="514">
        <f>(0.8*1*1*4)</f>
        <v>3.2</v>
      </c>
      <c r="F140" s="309"/>
      <c r="G140" s="363"/>
      <c r="Q140" s="318"/>
    </row>
    <row r="141" spans="1:17" x14ac:dyDescent="0.2">
      <c r="A141" s="306"/>
      <c r="B141" s="306"/>
      <c r="C141" s="287" t="s">
        <v>705</v>
      </c>
      <c r="D141" s="306"/>
      <c r="E141" s="328"/>
      <c r="F141" s="307"/>
      <c r="G141" s="363"/>
      <c r="Q141" s="318"/>
    </row>
    <row r="142" spans="1:17" x14ac:dyDescent="0.2">
      <c r="A142" s="306"/>
      <c r="B142" s="306"/>
      <c r="C142" s="287"/>
      <c r="D142" s="306"/>
      <c r="E142" s="328"/>
      <c r="F142" s="307"/>
      <c r="G142" s="363"/>
      <c r="Q142" s="318"/>
    </row>
    <row r="143" spans="1:17" s="381" customFormat="1" x14ac:dyDescent="0.2">
      <c r="A143" s="378" t="s">
        <v>640</v>
      </c>
      <c r="B143" s="378"/>
      <c r="C143" s="379" t="s">
        <v>662</v>
      </c>
      <c r="D143" s="378" t="s">
        <v>17</v>
      </c>
      <c r="E143" s="514">
        <v>1</v>
      </c>
      <c r="F143" s="380"/>
      <c r="G143" s="364"/>
    </row>
    <row r="144" spans="1:17" s="381" customFormat="1" x14ac:dyDescent="0.2">
      <c r="A144" s="378"/>
      <c r="B144" s="378"/>
      <c r="C144" s="379" t="s">
        <v>706</v>
      </c>
      <c r="D144" s="378"/>
      <c r="E144" s="512"/>
      <c r="F144" s="382"/>
      <c r="G144" s="364"/>
    </row>
    <row r="145" spans="1:17" x14ac:dyDescent="0.2">
      <c r="A145" s="306"/>
      <c r="B145" s="306"/>
      <c r="C145" s="287"/>
      <c r="D145" s="306"/>
      <c r="E145" s="328"/>
      <c r="F145" s="307"/>
      <c r="G145" s="363"/>
      <c r="Q145" s="318"/>
    </row>
    <row r="146" spans="1:17" x14ac:dyDescent="0.2">
      <c r="A146" s="306" t="s">
        <v>640</v>
      </c>
      <c r="B146" s="306"/>
      <c r="C146" s="287" t="s">
        <v>663</v>
      </c>
      <c r="D146" s="306" t="s">
        <v>17</v>
      </c>
      <c r="E146" s="328"/>
      <c r="F146" s="307"/>
      <c r="G146" s="365" t="s">
        <v>307</v>
      </c>
      <c r="Q146" s="318"/>
    </row>
    <row r="147" spans="1:17" x14ac:dyDescent="0.2">
      <c r="A147" s="306"/>
      <c r="B147" s="306"/>
      <c r="C147" s="287"/>
      <c r="D147" s="306"/>
      <c r="E147" s="328"/>
      <c r="F147" s="307"/>
      <c r="G147" s="363"/>
      <c r="Q147" s="318"/>
    </row>
    <row r="148" spans="1:17" x14ac:dyDescent="0.2">
      <c r="A148" s="294" t="s">
        <v>664</v>
      </c>
      <c r="B148" s="306"/>
      <c r="C148" s="288" t="s">
        <v>614</v>
      </c>
      <c r="D148" s="306"/>
      <c r="E148" s="328"/>
      <c r="F148" s="307"/>
      <c r="G148" s="363"/>
      <c r="Q148" s="318"/>
    </row>
    <row r="149" spans="1:17" x14ac:dyDescent="0.2">
      <c r="A149" s="306"/>
      <c r="B149" s="306"/>
      <c r="C149" s="287"/>
      <c r="D149" s="306"/>
      <c r="E149" s="328"/>
      <c r="F149" s="307"/>
      <c r="G149" s="363"/>
      <c r="Q149" s="318"/>
    </row>
    <row r="150" spans="1:17" x14ac:dyDescent="0.2">
      <c r="A150" s="306"/>
      <c r="B150" s="306"/>
      <c r="C150" s="287" t="s">
        <v>615</v>
      </c>
      <c r="D150" s="306" t="s">
        <v>17</v>
      </c>
      <c r="E150" s="514">
        <f>((2.05*2.05*0.2)+((PI()*(0.35/2)^2*5.5)))*21</f>
        <v>28.762902264369643</v>
      </c>
      <c r="F150" s="309"/>
      <c r="G150" s="363"/>
      <c r="Q150" s="318"/>
    </row>
    <row r="151" spans="1:17" x14ac:dyDescent="0.2">
      <c r="A151" s="306"/>
      <c r="B151" s="306"/>
      <c r="C151" s="287"/>
      <c r="D151" s="306"/>
      <c r="E151" s="328"/>
      <c r="F151" s="309"/>
      <c r="G151" s="363"/>
      <c r="Q151" s="318"/>
    </row>
    <row r="152" spans="1:17" x14ac:dyDescent="0.2">
      <c r="A152" s="306"/>
      <c r="B152" s="306"/>
      <c r="C152" s="287" t="s">
        <v>616</v>
      </c>
      <c r="D152" s="306" t="s">
        <v>17</v>
      </c>
      <c r="E152" s="514">
        <f>(PI()*(35.2/2)^2)*0.2</f>
        <v>194.62794807519492</v>
      </c>
      <c r="F152" s="309"/>
      <c r="G152" s="363"/>
      <c r="Q152" s="314"/>
    </row>
    <row r="153" spans="1:17" x14ac:dyDescent="0.2">
      <c r="A153" s="306"/>
      <c r="B153" s="306"/>
      <c r="C153" s="287"/>
      <c r="D153" s="306"/>
      <c r="E153" s="328"/>
      <c r="F153" s="307"/>
      <c r="G153" s="363"/>
    </row>
    <row r="154" spans="1:17" x14ac:dyDescent="0.2">
      <c r="A154" s="306"/>
      <c r="B154" s="306"/>
      <c r="C154" s="287" t="s">
        <v>617</v>
      </c>
      <c r="D154" s="306" t="s">
        <v>17</v>
      </c>
      <c r="E154" s="514">
        <f>(2*PI()*(33.85/2)*0.35*6)+(2*PI()*(33.85/2)*2*0.2)</f>
        <v>265.85727831003624</v>
      </c>
      <c r="F154" s="309"/>
      <c r="G154" s="363"/>
    </row>
    <row r="155" spans="1:17" x14ac:dyDescent="0.2">
      <c r="A155" s="306"/>
      <c r="B155" s="306"/>
      <c r="C155" s="287"/>
      <c r="D155" s="306"/>
      <c r="E155" s="328"/>
      <c r="F155" s="307"/>
      <c r="G155" s="363"/>
    </row>
    <row r="156" spans="1:17" x14ac:dyDescent="0.2">
      <c r="A156" s="306"/>
      <c r="B156" s="306"/>
      <c r="C156" s="287" t="s">
        <v>618</v>
      </c>
      <c r="D156" s="306" t="s">
        <v>17</v>
      </c>
      <c r="E156" s="514">
        <f>(11.83*0.5)*21</f>
        <v>124.215</v>
      </c>
      <c r="F156" s="309"/>
      <c r="G156" s="363"/>
    </row>
    <row r="157" spans="1:17" x14ac:dyDescent="0.2">
      <c r="A157" s="306"/>
      <c r="B157" s="306"/>
      <c r="C157" s="287"/>
      <c r="D157" s="306"/>
      <c r="E157" s="328"/>
      <c r="F157" s="307"/>
      <c r="G157" s="363"/>
    </row>
    <row r="158" spans="1:17" x14ac:dyDescent="0.2">
      <c r="A158" s="306"/>
      <c r="B158" s="306"/>
      <c r="C158" s="287" t="s">
        <v>619</v>
      </c>
      <c r="D158" s="306" t="s">
        <v>17</v>
      </c>
      <c r="E158" s="514">
        <f>(PI()*(34.2/2)^2)*0.2</f>
        <v>183.72662156723831</v>
      </c>
      <c r="F158" s="309"/>
      <c r="G158" s="363"/>
      <c r="J158" s="318"/>
      <c r="K158" s="318"/>
      <c r="L158" s="318"/>
      <c r="M158" s="318"/>
      <c r="N158" s="318"/>
      <c r="O158" s="318"/>
      <c r="P158" s="318"/>
    </row>
    <row r="159" spans="1:17" x14ac:dyDescent="0.2">
      <c r="A159" s="306"/>
      <c r="B159" s="306"/>
      <c r="C159" s="287"/>
      <c r="D159" s="306"/>
      <c r="E159" s="328"/>
      <c r="F159" s="307"/>
      <c r="G159" s="363"/>
      <c r="J159" s="320"/>
      <c r="K159" s="320"/>
      <c r="L159" s="320"/>
      <c r="M159" s="320"/>
      <c r="N159" s="320"/>
      <c r="O159" s="318"/>
      <c r="P159" s="318"/>
    </row>
    <row r="160" spans="1:17" x14ac:dyDescent="0.2">
      <c r="A160" s="306"/>
      <c r="B160" s="306"/>
      <c r="C160" s="287" t="s">
        <v>620</v>
      </c>
      <c r="D160" s="306" t="s">
        <v>17</v>
      </c>
      <c r="E160" s="514">
        <f>(2*PI()*(33.85/2)*0.35*0.2)</f>
        <v>7.4440037926810154</v>
      </c>
      <c r="F160" s="309"/>
      <c r="G160" s="363"/>
      <c r="J160" s="564"/>
      <c r="K160" s="318"/>
      <c r="L160" s="318"/>
      <c r="M160" s="321"/>
      <c r="N160" s="318"/>
      <c r="O160" s="565"/>
      <c r="P160" s="318"/>
    </row>
    <row r="161" spans="1:16" x14ac:dyDescent="0.2">
      <c r="A161" s="306"/>
      <c r="B161" s="306"/>
      <c r="C161" s="287"/>
      <c r="D161" s="306"/>
      <c r="E161" s="328"/>
      <c r="F161" s="307"/>
      <c r="G161" s="363"/>
      <c r="J161" s="564"/>
      <c r="M161" s="321"/>
      <c r="O161" s="565"/>
    </row>
    <row r="162" spans="1:16" x14ac:dyDescent="0.2">
      <c r="A162" s="294" t="s">
        <v>665</v>
      </c>
      <c r="B162" s="306" t="s">
        <v>70</v>
      </c>
      <c r="C162" s="288" t="s">
        <v>71</v>
      </c>
      <c r="D162" s="306"/>
      <c r="E162" s="328"/>
      <c r="F162" s="307"/>
      <c r="G162" s="363"/>
      <c r="J162" s="564"/>
      <c r="K162" s="314"/>
      <c r="L162" s="314"/>
      <c r="M162" s="321"/>
      <c r="O162" s="565"/>
    </row>
    <row r="163" spans="1:16" x14ac:dyDescent="0.2">
      <c r="A163" s="306"/>
      <c r="B163" s="306"/>
      <c r="C163" s="287"/>
      <c r="D163" s="306"/>
      <c r="E163" s="328"/>
      <c r="F163" s="307"/>
      <c r="G163" s="363"/>
      <c r="J163" s="564"/>
      <c r="M163" s="321"/>
      <c r="O163" s="565"/>
    </row>
    <row r="164" spans="1:16" x14ac:dyDescent="0.2">
      <c r="A164" s="306"/>
      <c r="B164" s="306"/>
      <c r="C164" s="287" t="s">
        <v>72</v>
      </c>
      <c r="D164" s="306"/>
      <c r="E164" s="328"/>
      <c r="F164" s="307"/>
      <c r="G164" s="363"/>
      <c r="J164" s="564"/>
      <c r="M164" s="321"/>
      <c r="O164" s="565"/>
    </row>
    <row r="165" spans="1:16" x14ac:dyDescent="0.2">
      <c r="A165" s="306"/>
      <c r="B165" s="306"/>
      <c r="C165" s="287"/>
      <c r="D165" s="306"/>
      <c r="E165" s="328"/>
      <c r="F165" s="307"/>
      <c r="G165" s="363"/>
      <c r="J165" s="564"/>
      <c r="M165" s="321"/>
      <c r="O165" s="565"/>
    </row>
    <row r="166" spans="1:16" x14ac:dyDescent="0.2">
      <c r="A166" s="306"/>
      <c r="B166" s="306"/>
      <c r="C166" s="287" t="s">
        <v>73</v>
      </c>
      <c r="D166" s="306" t="s">
        <v>12</v>
      </c>
      <c r="E166" s="514">
        <f>PI()*(34.2/2)^2</f>
        <v>918.63310783619147</v>
      </c>
      <c r="F166" s="309"/>
      <c r="G166" s="363"/>
      <c r="J166" s="564"/>
      <c r="M166" s="321"/>
      <c r="O166" s="565"/>
    </row>
    <row r="167" spans="1:16" x14ac:dyDescent="0.2">
      <c r="A167" s="306"/>
      <c r="B167" s="306"/>
      <c r="C167" s="287"/>
      <c r="D167" s="306"/>
      <c r="E167" s="328"/>
      <c r="F167" s="307"/>
      <c r="G167" s="363"/>
      <c r="J167" s="564"/>
      <c r="M167" s="321"/>
      <c r="O167" s="565"/>
    </row>
    <row r="168" spans="1:16" x14ac:dyDescent="0.2">
      <c r="A168" s="306"/>
      <c r="B168" s="306"/>
      <c r="C168" s="287" t="s">
        <v>74</v>
      </c>
      <c r="D168" s="306"/>
      <c r="E168" s="510"/>
      <c r="F168" s="307"/>
      <c r="G168" s="363"/>
      <c r="J168" s="564"/>
      <c r="M168" s="321"/>
      <c r="O168" s="565"/>
    </row>
    <row r="169" spans="1:16" x14ac:dyDescent="0.2">
      <c r="A169" s="306"/>
      <c r="B169" s="306"/>
      <c r="C169" s="287"/>
      <c r="D169" s="306"/>
      <c r="E169" s="510"/>
      <c r="F169" s="307"/>
      <c r="G169" s="363"/>
      <c r="J169" s="564"/>
      <c r="M169" s="321"/>
      <c r="O169" s="565"/>
    </row>
    <row r="170" spans="1:16" x14ac:dyDescent="0.2">
      <c r="A170" s="306"/>
      <c r="B170" s="306"/>
      <c r="C170" s="287" t="s">
        <v>75</v>
      </c>
      <c r="D170" s="306" t="s">
        <v>12</v>
      </c>
      <c r="E170" s="510">
        <f>E54</f>
        <v>25</v>
      </c>
      <c r="F170" s="309"/>
      <c r="G170" s="363"/>
      <c r="J170" s="564"/>
      <c r="M170" s="321"/>
      <c r="O170" s="565"/>
    </row>
    <row r="171" spans="1:16" x14ac:dyDescent="0.2">
      <c r="A171" s="306"/>
      <c r="B171" s="306"/>
      <c r="C171" s="287"/>
      <c r="D171" s="306"/>
      <c r="E171" s="510"/>
      <c r="F171" s="307"/>
      <c r="G171" s="363"/>
      <c r="J171" s="564"/>
      <c r="K171" s="318"/>
      <c r="L171" s="318"/>
      <c r="M171" s="321"/>
      <c r="N171" s="318"/>
      <c r="O171" s="318"/>
      <c r="P171" s="318"/>
    </row>
    <row r="172" spans="1:16" x14ac:dyDescent="0.2">
      <c r="A172" s="306"/>
      <c r="B172" s="306"/>
      <c r="C172" s="287" t="s">
        <v>76</v>
      </c>
      <c r="D172" s="306" t="s">
        <v>12</v>
      </c>
      <c r="E172" s="510">
        <f>E166</f>
        <v>918.63310783619147</v>
      </c>
      <c r="F172" s="309"/>
      <c r="G172" s="363"/>
      <c r="J172" s="318"/>
      <c r="K172" s="318"/>
      <c r="L172" s="318"/>
      <c r="M172" s="318"/>
      <c r="N172" s="318"/>
      <c r="O172" s="318"/>
      <c r="P172" s="318"/>
    </row>
    <row r="173" spans="1:16" x14ac:dyDescent="0.2">
      <c r="A173" s="306"/>
      <c r="B173" s="306"/>
      <c r="C173" s="287"/>
      <c r="D173" s="306"/>
      <c r="E173" s="510"/>
      <c r="F173" s="307"/>
      <c r="G173" s="363"/>
      <c r="J173" s="318"/>
      <c r="K173" s="318"/>
      <c r="L173" s="318"/>
      <c r="M173" s="318"/>
      <c r="N173" s="318"/>
      <c r="O173" s="318"/>
      <c r="P173" s="318"/>
    </row>
    <row r="174" spans="1:16" x14ac:dyDescent="0.2">
      <c r="A174" s="306"/>
      <c r="B174" s="306"/>
      <c r="C174" s="287" t="s">
        <v>77</v>
      </c>
      <c r="D174" s="306" t="s">
        <v>12</v>
      </c>
      <c r="E174" s="510">
        <f>E166</f>
        <v>918.63310783619147</v>
      </c>
      <c r="F174" s="309"/>
      <c r="G174" s="363"/>
      <c r="J174" s="318"/>
      <c r="K174" s="318"/>
      <c r="L174" s="318"/>
      <c r="M174" s="318"/>
      <c r="N174" s="318"/>
      <c r="O174" s="318"/>
      <c r="P174" s="318"/>
    </row>
    <row r="175" spans="1:16" x14ac:dyDescent="0.2">
      <c r="A175" s="306"/>
      <c r="B175" s="306"/>
      <c r="C175" s="287"/>
      <c r="D175" s="306"/>
      <c r="E175" s="510"/>
      <c r="F175" s="307"/>
      <c r="G175" s="363"/>
      <c r="J175" s="565"/>
      <c r="K175" s="318"/>
      <c r="L175" s="318"/>
      <c r="M175" s="321"/>
      <c r="N175" s="318"/>
      <c r="O175" s="565"/>
      <c r="P175" s="318"/>
    </row>
    <row r="176" spans="1:16" x14ac:dyDescent="0.2">
      <c r="A176" s="306"/>
      <c r="B176" s="306"/>
      <c r="C176" s="287" t="s">
        <v>78</v>
      </c>
      <c r="D176" s="306" t="s">
        <v>12</v>
      </c>
      <c r="E176" s="510">
        <f>E80</f>
        <v>20</v>
      </c>
      <c r="F176" s="309"/>
      <c r="G176" s="363"/>
      <c r="J176" s="565"/>
      <c r="K176" s="318"/>
      <c r="L176" s="318"/>
      <c r="M176" s="321"/>
      <c r="N176" s="318"/>
      <c r="O176" s="565"/>
      <c r="P176" s="318"/>
    </row>
    <row r="177" spans="1:16" x14ac:dyDescent="0.2">
      <c r="A177" s="306"/>
      <c r="B177" s="306"/>
      <c r="C177" s="287"/>
      <c r="D177" s="306"/>
      <c r="E177" s="510"/>
      <c r="F177" s="307"/>
      <c r="G177" s="363"/>
      <c r="J177" s="565"/>
      <c r="K177" s="318"/>
      <c r="L177" s="318"/>
      <c r="M177" s="321"/>
      <c r="N177" s="318"/>
      <c r="O177" s="565"/>
      <c r="P177" s="318"/>
    </row>
    <row r="178" spans="1:16" x14ac:dyDescent="0.2">
      <c r="A178" s="306"/>
      <c r="B178" s="306"/>
      <c r="C178" s="287" t="s">
        <v>79</v>
      </c>
      <c r="D178" s="306" t="s">
        <v>12</v>
      </c>
      <c r="E178" s="510">
        <f>E74</f>
        <v>0</v>
      </c>
      <c r="F178" s="309"/>
      <c r="G178" s="363"/>
      <c r="J178" s="565"/>
      <c r="K178" s="318"/>
      <c r="L178" s="318"/>
      <c r="M178" s="321"/>
      <c r="N178" s="318"/>
      <c r="O178" s="565"/>
      <c r="P178" s="318"/>
    </row>
    <row r="179" spans="1:16" x14ac:dyDescent="0.2">
      <c r="A179" s="306"/>
      <c r="B179" s="306"/>
      <c r="C179" s="287"/>
      <c r="D179" s="306"/>
      <c r="E179" s="510"/>
      <c r="F179" s="307"/>
      <c r="G179" s="363"/>
      <c r="J179" s="565"/>
      <c r="K179" s="318"/>
      <c r="L179" s="318"/>
      <c r="M179" s="321"/>
      <c r="N179" s="318"/>
      <c r="O179" s="565"/>
      <c r="P179" s="318"/>
    </row>
    <row r="180" spans="1:16" x14ac:dyDescent="0.2">
      <c r="A180" s="306"/>
      <c r="B180" s="306"/>
      <c r="C180" s="287" t="s">
        <v>80</v>
      </c>
      <c r="D180" s="306" t="s">
        <v>12</v>
      </c>
      <c r="E180" s="328">
        <v>12</v>
      </c>
      <c r="F180" s="309"/>
      <c r="G180" s="364"/>
      <c r="J180" s="565"/>
      <c r="K180" s="318"/>
      <c r="L180" s="318"/>
      <c r="M180" s="321"/>
      <c r="N180" s="318"/>
      <c r="O180" s="565"/>
      <c r="P180" s="318"/>
    </row>
    <row r="181" spans="1:16" x14ac:dyDescent="0.2">
      <c r="A181" s="306"/>
      <c r="B181" s="306"/>
      <c r="C181" s="287"/>
      <c r="D181" s="306"/>
      <c r="E181" s="328"/>
      <c r="F181" s="307"/>
      <c r="G181" s="363"/>
      <c r="J181" s="565"/>
      <c r="K181" s="318"/>
      <c r="L181" s="318"/>
      <c r="M181" s="321"/>
      <c r="N181" s="318"/>
      <c r="O181" s="565"/>
      <c r="P181" s="318"/>
    </row>
    <row r="182" spans="1:16" x14ac:dyDescent="0.2">
      <c r="A182" s="306"/>
      <c r="B182" s="306"/>
      <c r="C182" s="287" t="s">
        <v>81</v>
      </c>
      <c r="D182" s="306" t="s">
        <v>12</v>
      </c>
      <c r="E182" s="328">
        <v>4</v>
      </c>
      <c r="F182" s="309"/>
      <c r="G182" s="363"/>
      <c r="J182" s="565"/>
      <c r="K182" s="318"/>
      <c r="L182" s="318"/>
      <c r="M182" s="321"/>
      <c r="N182" s="318"/>
      <c r="O182" s="565"/>
      <c r="P182" s="318"/>
    </row>
    <row r="183" spans="1:16" x14ac:dyDescent="0.2">
      <c r="A183" s="306"/>
      <c r="B183" s="306"/>
      <c r="C183" s="287"/>
      <c r="D183" s="306"/>
      <c r="E183" s="328"/>
      <c r="F183" s="307"/>
      <c r="G183" s="363"/>
      <c r="J183" s="565"/>
      <c r="K183" s="318"/>
      <c r="L183" s="318"/>
      <c r="M183" s="321"/>
      <c r="N183" s="318"/>
      <c r="O183" s="565"/>
      <c r="P183" s="318"/>
    </row>
    <row r="184" spans="1:16" x14ac:dyDescent="0.2">
      <c r="A184" s="306"/>
      <c r="B184" s="306"/>
      <c r="C184" s="287" t="s">
        <v>82</v>
      </c>
      <c r="D184" s="306" t="s">
        <v>12</v>
      </c>
      <c r="E184" s="328">
        <v>5</v>
      </c>
      <c r="F184" s="309"/>
      <c r="G184" s="363"/>
      <c r="J184" s="565"/>
      <c r="M184" s="321"/>
      <c r="O184" s="565"/>
    </row>
    <row r="185" spans="1:16" x14ac:dyDescent="0.2">
      <c r="A185" s="306"/>
      <c r="B185" s="306"/>
      <c r="C185" s="287"/>
      <c r="D185" s="306"/>
      <c r="E185" s="328"/>
      <c r="F185" s="307"/>
      <c r="G185" s="363"/>
      <c r="J185" s="565"/>
      <c r="M185" s="321"/>
      <c r="O185" s="565"/>
    </row>
    <row r="186" spans="1:16" x14ac:dyDescent="0.2">
      <c r="A186" s="306" t="s">
        <v>344</v>
      </c>
      <c r="B186" s="306" t="s">
        <v>83</v>
      </c>
      <c r="C186" s="287" t="s">
        <v>84</v>
      </c>
      <c r="D186" s="306" t="s">
        <v>181</v>
      </c>
      <c r="E186" s="328">
        <v>5</v>
      </c>
      <c r="F186" s="309"/>
      <c r="G186" s="363"/>
      <c r="J186" s="565"/>
      <c r="M186" s="321"/>
      <c r="O186" s="565"/>
    </row>
    <row r="187" spans="1:16" x14ac:dyDescent="0.2">
      <c r="A187" s="306"/>
      <c r="B187" s="306"/>
      <c r="C187" s="287"/>
      <c r="D187" s="306"/>
      <c r="E187" s="328"/>
      <c r="F187" s="307"/>
      <c r="G187" s="363"/>
      <c r="J187" s="565"/>
      <c r="M187" s="321"/>
      <c r="O187" s="565"/>
    </row>
    <row r="188" spans="1:16" x14ac:dyDescent="0.2">
      <c r="A188" s="306" t="s">
        <v>345</v>
      </c>
      <c r="B188" s="306" t="s">
        <v>85</v>
      </c>
      <c r="C188" s="287" t="s">
        <v>86</v>
      </c>
      <c r="D188" s="306" t="s">
        <v>181</v>
      </c>
      <c r="E188" s="328">
        <v>2</v>
      </c>
      <c r="F188" s="309"/>
      <c r="G188" s="363"/>
      <c r="J188" s="565"/>
      <c r="M188" s="321"/>
      <c r="O188" s="565"/>
    </row>
    <row r="189" spans="1:16" x14ac:dyDescent="0.2">
      <c r="A189" s="306"/>
      <c r="B189" s="306"/>
      <c r="C189" s="287"/>
      <c r="D189" s="306"/>
      <c r="E189" s="328"/>
      <c r="F189" s="307"/>
      <c r="G189" s="363"/>
      <c r="J189" s="565"/>
      <c r="M189" s="321"/>
      <c r="O189" s="565"/>
    </row>
    <row r="190" spans="1:16" x14ac:dyDescent="0.2">
      <c r="A190" s="294" t="s">
        <v>666</v>
      </c>
      <c r="B190" s="306">
        <v>8.5</v>
      </c>
      <c r="C190" s="288" t="s">
        <v>87</v>
      </c>
      <c r="D190" s="306"/>
      <c r="E190" s="328"/>
      <c r="F190" s="307"/>
      <c r="G190" s="363"/>
      <c r="J190" s="565"/>
      <c r="M190" s="321"/>
      <c r="O190" s="565"/>
    </row>
    <row r="191" spans="1:16" x14ac:dyDescent="0.2">
      <c r="A191" s="306"/>
      <c r="B191" s="306"/>
      <c r="C191" s="287"/>
      <c r="D191" s="306"/>
      <c r="E191" s="328"/>
      <c r="F191" s="307"/>
      <c r="G191" s="363"/>
      <c r="J191" s="565"/>
      <c r="M191" s="321"/>
      <c r="O191" s="565"/>
    </row>
    <row r="192" spans="1:16" x14ac:dyDescent="0.2">
      <c r="A192" s="306" t="s">
        <v>667</v>
      </c>
      <c r="B192" s="306"/>
      <c r="C192" s="287" t="s">
        <v>628</v>
      </c>
      <c r="D192" s="306" t="s">
        <v>41</v>
      </c>
      <c r="E192" s="514">
        <f>2*PI()*34.2</f>
        <v>214.88493750554187</v>
      </c>
      <c r="F192" s="309"/>
      <c r="G192" s="363"/>
      <c r="J192" s="565"/>
      <c r="M192" s="321"/>
      <c r="O192" s="565"/>
    </row>
    <row r="193" spans="1:16" x14ac:dyDescent="0.2">
      <c r="A193" s="306"/>
      <c r="B193" s="306"/>
      <c r="C193" s="287"/>
      <c r="D193" s="306"/>
      <c r="E193" s="328"/>
      <c r="F193" s="307"/>
      <c r="G193" s="363"/>
      <c r="J193" s="565"/>
      <c r="M193" s="321"/>
      <c r="O193" s="565"/>
    </row>
    <row r="194" spans="1:16" x14ac:dyDescent="0.2">
      <c r="A194" s="306" t="s">
        <v>668</v>
      </c>
      <c r="B194" s="306"/>
      <c r="C194" s="287" t="s">
        <v>629</v>
      </c>
      <c r="D194" s="306" t="s">
        <v>41</v>
      </c>
      <c r="E194" s="328">
        <v>205</v>
      </c>
      <c r="F194" s="309"/>
      <c r="G194" s="363"/>
      <c r="M194" s="314"/>
    </row>
    <row r="195" spans="1:16" x14ac:dyDescent="0.2">
      <c r="A195" s="306"/>
      <c r="B195" s="306"/>
      <c r="C195" s="287" t="s">
        <v>199</v>
      </c>
      <c r="D195" s="306"/>
      <c r="E195" s="328"/>
      <c r="F195" s="307"/>
      <c r="G195" s="363"/>
      <c r="J195" s="564"/>
      <c r="M195" s="321"/>
      <c r="O195" s="322"/>
    </row>
    <row r="196" spans="1:16" x14ac:dyDescent="0.2">
      <c r="A196" s="306"/>
      <c r="B196" s="306"/>
      <c r="C196" s="394"/>
      <c r="D196" s="306"/>
      <c r="E196" s="328"/>
      <c r="F196" s="307"/>
      <c r="G196" s="363"/>
      <c r="J196" s="564"/>
      <c r="M196" s="321"/>
      <c r="O196" s="322"/>
    </row>
    <row r="197" spans="1:16" x14ac:dyDescent="0.2">
      <c r="A197" s="306" t="s">
        <v>669</v>
      </c>
      <c r="B197" s="306"/>
      <c r="C197" s="287" t="s">
        <v>631</v>
      </c>
      <c r="D197" s="306" t="s">
        <v>41</v>
      </c>
      <c r="E197" s="328">
        <v>106</v>
      </c>
      <c r="F197" s="309"/>
      <c r="G197" s="363"/>
      <c r="J197" s="564"/>
      <c r="M197" s="321"/>
      <c r="O197" s="322"/>
    </row>
    <row r="198" spans="1:16" x14ac:dyDescent="0.2">
      <c r="A198" s="306"/>
      <c r="B198" s="306"/>
      <c r="C198" s="287" t="s">
        <v>630</v>
      </c>
      <c r="D198" s="306"/>
      <c r="E198" s="328"/>
      <c r="F198" s="307"/>
      <c r="G198" s="362"/>
      <c r="J198" s="564"/>
      <c r="M198" s="321"/>
      <c r="O198" s="322"/>
    </row>
    <row r="199" spans="1:16" x14ac:dyDescent="0.2">
      <c r="A199" s="306"/>
      <c r="B199" s="306"/>
      <c r="C199" s="287"/>
      <c r="D199" s="306"/>
      <c r="E199" s="328"/>
      <c r="F199" s="307"/>
      <c r="G199" s="362"/>
      <c r="J199" s="564"/>
      <c r="M199" s="321"/>
      <c r="O199" s="322"/>
    </row>
    <row r="200" spans="1:16" x14ac:dyDescent="0.2">
      <c r="A200" s="311"/>
      <c r="B200" s="311"/>
      <c r="C200" s="312" t="s">
        <v>29</v>
      </c>
      <c r="D200" s="311"/>
      <c r="E200" s="513"/>
      <c r="F200" s="313"/>
      <c r="G200" s="366"/>
      <c r="J200" s="564"/>
      <c r="M200" s="321"/>
      <c r="O200" s="322"/>
    </row>
    <row r="201" spans="1:16" x14ac:dyDescent="0.2">
      <c r="A201" s="301" t="s">
        <v>0</v>
      </c>
      <c r="B201" s="301" t="s">
        <v>1</v>
      </c>
      <c r="C201" s="301" t="s">
        <v>2</v>
      </c>
      <c r="D201" s="301" t="s">
        <v>3</v>
      </c>
      <c r="E201" s="303" t="s">
        <v>4</v>
      </c>
      <c r="F201" s="302" t="s">
        <v>161</v>
      </c>
      <c r="G201" s="367" t="s">
        <v>6</v>
      </c>
      <c r="J201" s="564"/>
      <c r="M201" s="321"/>
      <c r="O201" s="322"/>
    </row>
    <row r="202" spans="1:16" x14ac:dyDescent="0.2">
      <c r="A202" s="323" t="s">
        <v>30</v>
      </c>
      <c r="B202" s="324"/>
      <c r="C202" s="324"/>
      <c r="D202" s="324"/>
      <c r="E202" s="517"/>
      <c r="F202" s="325"/>
      <c r="G202" s="366"/>
      <c r="J202" s="564"/>
      <c r="M202" s="321"/>
      <c r="O202" s="322"/>
    </row>
    <row r="203" spans="1:16" x14ac:dyDescent="0.2">
      <c r="A203" s="306"/>
      <c r="B203" s="306"/>
      <c r="C203" s="287"/>
      <c r="D203" s="306"/>
      <c r="E203" s="328"/>
      <c r="F203" s="307"/>
      <c r="G203" s="362"/>
      <c r="J203" s="564"/>
      <c r="M203" s="321"/>
      <c r="O203" s="322"/>
    </row>
    <row r="204" spans="1:16" x14ac:dyDescent="0.2">
      <c r="A204" s="294" t="s">
        <v>670</v>
      </c>
      <c r="B204" s="306" t="s">
        <v>88</v>
      </c>
      <c r="C204" s="288" t="s">
        <v>89</v>
      </c>
      <c r="D204" s="306"/>
      <c r="E204" s="328"/>
      <c r="F204" s="307"/>
      <c r="G204" s="363"/>
      <c r="J204" s="564"/>
      <c r="M204" s="321"/>
      <c r="O204" s="322"/>
    </row>
    <row r="205" spans="1:16" x14ac:dyDescent="0.2">
      <c r="A205" s="306"/>
      <c r="B205" s="306"/>
      <c r="C205" s="287"/>
      <c r="D205" s="306"/>
      <c r="E205" s="328"/>
      <c r="F205" s="307"/>
      <c r="G205" s="363"/>
      <c r="J205" s="564"/>
      <c r="M205" s="321"/>
      <c r="N205" s="318"/>
      <c r="O205" s="322"/>
      <c r="P205" s="318"/>
    </row>
    <row r="206" spans="1:16" ht="23.45" customHeight="1" x14ac:dyDescent="0.2">
      <c r="A206" s="306" t="s">
        <v>671</v>
      </c>
      <c r="B206" s="306"/>
      <c r="C206" s="329" t="s">
        <v>752</v>
      </c>
      <c r="D206" s="306" t="s">
        <v>12</v>
      </c>
      <c r="E206" s="514">
        <f>E150</f>
        <v>28.762902264369643</v>
      </c>
      <c r="F206" s="309"/>
      <c r="G206" s="363"/>
      <c r="J206" s="564"/>
      <c r="K206" s="318"/>
      <c r="L206" s="318"/>
      <c r="M206" s="321"/>
      <c r="N206" s="318"/>
      <c r="O206" s="322"/>
      <c r="P206" s="318"/>
    </row>
    <row r="207" spans="1:16" x14ac:dyDescent="0.2">
      <c r="A207" s="306"/>
      <c r="B207" s="306"/>
      <c r="C207" s="287"/>
      <c r="D207" s="306"/>
      <c r="E207" s="328"/>
      <c r="F207" s="307"/>
      <c r="G207" s="363"/>
      <c r="J207" s="564"/>
      <c r="K207" s="318"/>
      <c r="L207" s="318"/>
      <c r="M207" s="321"/>
      <c r="O207" s="322"/>
    </row>
    <row r="208" spans="1:16" x14ac:dyDescent="0.2">
      <c r="A208" s="306"/>
      <c r="B208" s="306"/>
      <c r="C208" s="287"/>
      <c r="D208" s="306"/>
      <c r="E208" s="328"/>
      <c r="F208" s="307"/>
      <c r="G208" s="363"/>
      <c r="J208" s="564"/>
      <c r="M208" s="321"/>
      <c r="O208" s="322"/>
    </row>
    <row r="209" spans="1:15" x14ac:dyDescent="0.2">
      <c r="A209" s="306" t="s">
        <v>672</v>
      </c>
      <c r="B209" s="306"/>
      <c r="C209" s="287" t="s">
        <v>646</v>
      </c>
      <c r="D209" s="306" t="s">
        <v>12</v>
      </c>
      <c r="E209" s="328"/>
      <c r="F209" s="309"/>
      <c r="G209" s="368" t="s">
        <v>307</v>
      </c>
      <c r="J209" s="564"/>
      <c r="M209" s="321"/>
      <c r="O209" s="322"/>
    </row>
    <row r="210" spans="1:15" x14ac:dyDescent="0.2">
      <c r="A210" s="306"/>
      <c r="B210" s="306"/>
      <c r="C210" s="287"/>
      <c r="D210" s="306"/>
      <c r="E210" s="328"/>
      <c r="F210" s="307"/>
      <c r="G210" s="363"/>
      <c r="J210" s="564"/>
      <c r="M210" s="321"/>
      <c r="O210" s="322"/>
    </row>
    <row r="211" spans="1:15" x14ac:dyDescent="0.2">
      <c r="A211" s="306" t="s">
        <v>673</v>
      </c>
      <c r="B211" s="306" t="s">
        <v>90</v>
      </c>
      <c r="C211" s="287" t="s">
        <v>91</v>
      </c>
      <c r="D211" s="306" t="s">
        <v>41</v>
      </c>
      <c r="E211" s="328">
        <v>35</v>
      </c>
      <c r="F211" s="309"/>
      <c r="G211" s="363"/>
      <c r="J211" s="564"/>
      <c r="M211" s="321"/>
      <c r="O211" s="322"/>
    </row>
    <row r="212" spans="1:15" x14ac:dyDescent="0.2">
      <c r="A212" s="306"/>
      <c r="B212" s="306"/>
      <c r="C212" s="288"/>
      <c r="D212" s="306"/>
      <c r="E212" s="328"/>
      <c r="F212" s="307"/>
      <c r="G212" s="363"/>
      <c r="J212" s="564"/>
      <c r="M212" s="321"/>
      <c r="O212" s="322"/>
    </row>
    <row r="213" spans="1:15" x14ac:dyDescent="0.2">
      <c r="A213" s="306" t="s">
        <v>674</v>
      </c>
      <c r="B213" s="306" t="s">
        <v>92</v>
      </c>
      <c r="C213" s="287" t="s">
        <v>187</v>
      </c>
      <c r="D213" s="306" t="s">
        <v>41</v>
      </c>
      <c r="E213" s="514">
        <f>2*3.14*17.2</f>
        <v>108.01600000000001</v>
      </c>
      <c r="F213" s="309"/>
      <c r="G213" s="363"/>
      <c r="M213" s="321"/>
    </row>
    <row r="214" spans="1:15" x14ac:dyDescent="0.2">
      <c r="A214" s="306"/>
      <c r="B214" s="306"/>
      <c r="C214" s="287"/>
      <c r="D214" s="306"/>
      <c r="E214" s="328"/>
      <c r="F214" s="307"/>
      <c r="G214" s="363"/>
    </row>
    <row r="215" spans="1:15" x14ac:dyDescent="0.2">
      <c r="A215" s="306" t="s">
        <v>675</v>
      </c>
      <c r="B215" s="306" t="s">
        <v>93</v>
      </c>
      <c r="C215" s="287" t="s">
        <v>591</v>
      </c>
      <c r="D215" s="306" t="s">
        <v>181</v>
      </c>
      <c r="E215" s="510">
        <f>12</f>
        <v>12</v>
      </c>
      <c r="F215" s="309"/>
      <c r="G215" s="363"/>
    </row>
    <row r="216" spans="1:15" x14ac:dyDescent="0.2">
      <c r="A216" s="306"/>
      <c r="B216" s="306"/>
      <c r="C216" s="287"/>
      <c r="D216" s="306"/>
      <c r="E216" s="510"/>
      <c r="F216" s="309"/>
      <c r="G216" s="363"/>
    </row>
    <row r="217" spans="1:15" ht="24" x14ac:dyDescent="0.2">
      <c r="A217" s="306" t="s">
        <v>676</v>
      </c>
      <c r="B217" s="306" t="s">
        <v>94</v>
      </c>
      <c r="C217" s="329" t="s">
        <v>198</v>
      </c>
      <c r="D217" s="306" t="s">
        <v>458</v>
      </c>
      <c r="E217" s="510">
        <f>0.1*915</f>
        <v>91.5</v>
      </c>
      <c r="F217" s="309"/>
      <c r="G217" s="363"/>
    </row>
    <row r="218" spans="1:15" x14ac:dyDescent="0.2">
      <c r="A218" s="306"/>
      <c r="B218" s="306"/>
      <c r="C218" s="287"/>
      <c r="D218" s="306"/>
      <c r="E218" s="328"/>
      <c r="F218" s="307"/>
      <c r="G218" s="363"/>
    </row>
    <row r="219" spans="1:15" x14ac:dyDescent="0.2">
      <c r="A219" s="294" t="s">
        <v>677</v>
      </c>
      <c r="B219" s="306" t="s">
        <v>197</v>
      </c>
      <c r="C219" s="288" t="s">
        <v>95</v>
      </c>
      <c r="D219" s="306"/>
      <c r="E219" s="328"/>
      <c r="F219" s="307"/>
      <c r="G219" s="363"/>
    </row>
    <row r="220" spans="1:15" x14ac:dyDescent="0.2">
      <c r="A220" s="306"/>
      <c r="B220" s="306"/>
      <c r="C220" s="287"/>
      <c r="D220" s="306"/>
      <c r="E220" s="328"/>
      <c r="F220" s="307"/>
      <c r="G220" s="363"/>
    </row>
    <row r="221" spans="1:15" x14ac:dyDescent="0.2">
      <c r="A221" s="306" t="s">
        <v>678</v>
      </c>
      <c r="B221" s="306"/>
      <c r="C221" s="329" t="s">
        <v>641</v>
      </c>
      <c r="D221" s="306" t="s">
        <v>181</v>
      </c>
      <c r="E221" s="328">
        <v>3</v>
      </c>
      <c r="F221" s="309"/>
      <c r="G221" s="363"/>
    </row>
    <row r="222" spans="1:15" x14ac:dyDescent="0.2">
      <c r="A222" s="306"/>
      <c r="B222" s="306"/>
      <c r="C222" s="287" t="s">
        <v>189</v>
      </c>
      <c r="D222" s="306"/>
      <c r="E222" s="328"/>
      <c r="F222" s="307"/>
      <c r="G222" s="363"/>
    </row>
    <row r="223" spans="1:15" x14ac:dyDescent="0.2">
      <c r="A223" s="306"/>
      <c r="B223" s="306"/>
      <c r="C223" s="287"/>
      <c r="D223" s="306"/>
      <c r="E223" s="328"/>
      <c r="F223" s="307"/>
      <c r="G223" s="363"/>
    </row>
    <row r="224" spans="1:15" x14ac:dyDescent="0.2">
      <c r="A224" s="306" t="s">
        <v>679</v>
      </c>
      <c r="B224" s="306"/>
      <c r="C224" s="287" t="s">
        <v>642</v>
      </c>
      <c r="D224" s="306" t="s">
        <v>181</v>
      </c>
      <c r="E224" s="328">
        <v>5</v>
      </c>
      <c r="F224" s="309"/>
      <c r="G224" s="363"/>
    </row>
    <row r="225" spans="1:7" x14ac:dyDescent="0.2">
      <c r="A225" s="306"/>
      <c r="B225" s="306"/>
      <c r="C225" s="287" t="s">
        <v>96</v>
      </c>
      <c r="D225" s="306"/>
      <c r="E225" s="328"/>
      <c r="F225" s="307"/>
      <c r="G225" s="363"/>
    </row>
    <row r="226" spans="1:7" x14ac:dyDescent="0.2">
      <c r="A226" s="306"/>
      <c r="B226" s="306"/>
      <c r="C226" s="287"/>
      <c r="D226" s="306"/>
      <c r="E226" s="328"/>
      <c r="F226" s="307"/>
      <c r="G226" s="363"/>
    </row>
    <row r="227" spans="1:7" x14ac:dyDescent="0.2">
      <c r="A227" s="306" t="s">
        <v>680</v>
      </c>
      <c r="B227" s="306"/>
      <c r="C227" s="287" t="s">
        <v>643</v>
      </c>
      <c r="D227" s="306" t="s">
        <v>181</v>
      </c>
      <c r="E227" s="328">
        <v>1</v>
      </c>
      <c r="F227" s="309"/>
      <c r="G227" s="363"/>
    </row>
    <row r="228" spans="1:7" x14ac:dyDescent="0.2">
      <c r="A228" s="306"/>
      <c r="B228" s="306"/>
      <c r="C228" s="287" t="s">
        <v>188</v>
      </c>
      <c r="D228" s="306"/>
      <c r="E228" s="328"/>
      <c r="F228" s="307"/>
      <c r="G228" s="363"/>
    </row>
    <row r="229" spans="1:7" x14ac:dyDescent="0.2">
      <c r="A229" s="306"/>
      <c r="B229" s="306"/>
      <c r="C229" s="287"/>
      <c r="D229" s="306"/>
      <c r="E229" s="328"/>
      <c r="F229" s="307"/>
      <c r="G229" s="363"/>
    </row>
    <row r="230" spans="1:7" x14ac:dyDescent="0.2">
      <c r="A230" s="306" t="s">
        <v>681</v>
      </c>
      <c r="B230" s="306"/>
      <c r="C230" s="287" t="s">
        <v>644</v>
      </c>
      <c r="D230" s="306" t="s">
        <v>181</v>
      </c>
      <c r="E230" s="328">
        <v>1</v>
      </c>
      <c r="F230" s="309"/>
      <c r="G230" s="363"/>
    </row>
    <row r="231" spans="1:7" x14ac:dyDescent="0.2">
      <c r="A231" s="306"/>
      <c r="B231" s="306"/>
      <c r="C231" s="287" t="s">
        <v>188</v>
      </c>
      <c r="D231" s="306"/>
      <c r="E231" s="328"/>
      <c r="F231" s="307"/>
      <c r="G231" s="363"/>
    </row>
    <row r="232" spans="1:7" x14ac:dyDescent="0.2">
      <c r="A232" s="306"/>
      <c r="B232" s="306"/>
      <c r="C232" s="287"/>
      <c r="D232" s="306"/>
      <c r="E232" s="328"/>
      <c r="F232" s="307"/>
      <c r="G232" s="363"/>
    </row>
    <row r="233" spans="1:7" x14ac:dyDescent="0.2">
      <c r="A233" s="306" t="s">
        <v>682</v>
      </c>
      <c r="B233" s="306"/>
      <c r="C233" s="287" t="s">
        <v>645</v>
      </c>
      <c r="D233" s="306" t="s">
        <v>181</v>
      </c>
      <c r="E233" s="328">
        <v>10</v>
      </c>
      <c r="F233" s="309"/>
      <c r="G233" s="363"/>
    </row>
    <row r="234" spans="1:7" x14ac:dyDescent="0.2">
      <c r="A234" s="306"/>
      <c r="B234" s="306"/>
      <c r="C234" s="287"/>
      <c r="D234" s="306"/>
      <c r="E234" s="328"/>
      <c r="F234" s="307"/>
      <c r="G234" s="363"/>
    </row>
    <row r="235" spans="1:7" x14ac:dyDescent="0.2">
      <c r="A235" s="306" t="s">
        <v>683</v>
      </c>
      <c r="B235" s="306" t="s">
        <v>97</v>
      </c>
      <c r="C235" s="287" t="s">
        <v>98</v>
      </c>
      <c r="D235" s="306" t="s">
        <v>54</v>
      </c>
      <c r="E235" s="328">
        <v>1</v>
      </c>
      <c r="F235" s="309"/>
      <c r="G235" s="363"/>
    </row>
    <row r="236" spans="1:7" x14ac:dyDescent="0.2">
      <c r="A236" s="306"/>
      <c r="B236" s="306"/>
      <c r="C236" s="287"/>
      <c r="D236" s="306"/>
      <c r="E236" s="328"/>
      <c r="F236" s="307"/>
      <c r="G236" s="363"/>
    </row>
    <row r="237" spans="1:7" x14ac:dyDescent="0.2">
      <c r="A237" s="306" t="s">
        <v>684</v>
      </c>
      <c r="B237" s="306" t="s">
        <v>99</v>
      </c>
      <c r="C237" s="287" t="s">
        <v>100</v>
      </c>
      <c r="D237" s="306" t="s">
        <v>54</v>
      </c>
      <c r="E237" s="328">
        <v>1</v>
      </c>
      <c r="F237" s="309"/>
      <c r="G237" s="363"/>
    </row>
    <row r="238" spans="1:7" x14ac:dyDescent="0.2">
      <c r="A238" s="306"/>
      <c r="B238" s="306"/>
      <c r="C238" s="288"/>
      <c r="D238" s="306"/>
      <c r="E238" s="328"/>
      <c r="F238" s="307"/>
      <c r="G238" s="363"/>
    </row>
    <row r="239" spans="1:7" x14ac:dyDescent="0.2">
      <c r="A239" s="294" t="s">
        <v>524</v>
      </c>
      <c r="B239" s="306" t="s">
        <v>101</v>
      </c>
      <c r="C239" s="288" t="s">
        <v>102</v>
      </c>
      <c r="D239" s="306"/>
      <c r="E239" s="328"/>
      <c r="F239" s="307"/>
      <c r="G239" s="363"/>
    </row>
    <row r="240" spans="1:7" x14ac:dyDescent="0.2">
      <c r="A240" s="306"/>
      <c r="B240" s="306"/>
      <c r="C240" s="288"/>
      <c r="D240" s="306"/>
      <c r="E240" s="328"/>
      <c r="F240" s="307"/>
      <c r="G240" s="363"/>
    </row>
    <row r="241" spans="1:10" x14ac:dyDescent="0.2">
      <c r="A241" s="294" t="s">
        <v>608</v>
      </c>
      <c r="B241" s="306" t="s">
        <v>103</v>
      </c>
      <c r="C241" s="287" t="s">
        <v>104</v>
      </c>
      <c r="D241" s="306" t="s">
        <v>105</v>
      </c>
      <c r="E241" s="328">
        <v>1</v>
      </c>
      <c r="F241" s="309">
        <v>180000</v>
      </c>
      <c r="G241" s="363">
        <f>IF(OR(AND(E241="Prov",F241="Sum"),(F241="PC Sum")),". . . . . . . . .00",IF(ISERR(E241*F241),"",IF(E241*F241=0,"",ROUND(E241*F241,2))))</f>
        <v>180000</v>
      </c>
    </row>
    <row r="242" spans="1:10" ht="24" customHeight="1" x14ac:dyDescent="0.2">
      <c r="A242" s="306"/>
      <c r="B242" s="306"/>
      <c r="C242" s="329" t="s">
        <v>180</v>
      </c>
      <c r="D242" s="306"/>
      <c r="E242" s="328"/>
      <c r="F242" s="307"/>
      <c r="G242" s="365"/>
    </row>
    <row r="243" spans="1:10" x14ac:dyDescent="0.2">
      <c r="A243" s="306"/>
      <c r="B243" s="306"/>
      <c r="C243" s="287"/>
      <c r="D243" s="306"/>
      <c r="E243" s="328"/>
      <c r="F243" s="307"/>
      <c r="G243" s="365"/>
    </row>
    <row r="244" spans="1:10" x14ac:dyDescent="0.2">
      <c r="A244" s="306" t="s">
        <v>388</v>
      </c>
      <c r="B244" s="306" t="s">
        <v>106</v>
      </c>
      <c r="C244" s="287" t="s">
        <v>107</v>
      </c>
      <c r="D244" s="306" t="s">
        <v>108</v>
      </c>
      <c r="E244" s="518">
        <f>G241</f>
        <v>180000</v>
      </c>
      <c r="F244" s="326"/>
      <c r="G244" s="363"/>
    </row>
    <row r="245" spans="1:10" x14ac:dyDescent="0.2">
      <c r="A245" s="395"/>
      <c r="B245" s="306"/>
      <c r="C245" s="287"/>
      <c r="D245" s="306"/>
      <c r="E245" s="519"/>
      <c r="F245" s="327"/>
      <c r="G245" s="364"/>
    </row>
    <row r="246" spans="1:10" x14ac:dyDescent="0.2">
      <c r="A246" s="306" t="s">
        <v>389</v>
      </c>
      <c r="B246" s="306"/>
      <c r="C246" s="287" t="s">
        <v>179</v>
      </c>
      <c r="D246" s="306" t="s">
        <v>105</v>
      </c>
      <c r="E246" s="328">
        <v>1</v>
      </c>
      <c r="F246" s="307">
        <v>12000</v>
      </c>
      <c r="G246" s="363">
        <f>IF(OR(AND(E246="Prov",F246="Sum"),(F246="PC Sum")),". . . . . . . . .00",IF(ISERR(E246*F246),"",IF(E246*F246=0,"",ROUND(E246*F246,2))))</f>
        <v>12000</v>
      </c>
    </row>
    <row r="247" spans="1:10" x14ac:dyDescent="0.2">
      <c r="A247" s="306"/>
      <c r="B247" s="306"/>
      <c r="C247" s="287"/>
      <c r="D247" s="306"/>
      <c r="E247" s="328"/>
      <c r="F247" s="307"/>
      <c r="G247" s="364"/>
    </row>
    <row r="248" spans="1:10" x14ac:dyDescent="0.2">
      <c r="A248" s="306" t="s">
        <v>609</v>
      </c>
      <c r="B248" s="306"/>
      <c r="C248" s="287" t="s">
        <v>190</v>
      </c>
      <c r="D248" s="306" t="s">
        <v>105</v>
      </c>
      <c r="E248" s="328">
        <v>1</v>
      </c>
      <c r="F248" s="307">
        <v>75000</v>
      </c>
      <c r="G248" s="363">
        <f>IF(OR(AND(E248="Prov",F248="Sum"),(F248="PC Sum")),". . . . . . . . .00",IF(ISERR(E248*F248),"",IF(E248*F248=0,"",ROUND(E248*F248,2))))</f>
        <v>75000</v>
      </c>
    </row>
    <row r="249" spans="1:10" x14ac:dyDescent="0.2">
      <c r="A249" s="306"/>
      <c r="B249" s="306"/>
      <c r="C249" s="287"/>
      <c r="D249" s="306"/>
      <c r="E249" s="328"/>
      <c r="F249" s="307"/>
      <c r="G249" s="364"/>
    </row>
    <row r="250" spans="1:10" x14ac:dyDescent="0.2">
      <c r="A250" s="294" t="s">
        <v>552</v>
      </c>
      <c r="B250" s="306"/>
      <c r="C250" s="288" t="s">
        <v>525</v>
      </c>
      <c r="D250" s="306"/>
      <c r="E250" s="328"/>
      <c r="F250" s="307"/>
      <c r="G250" s="364"/>
    </row>
    <row r="251" spans="1:10" x14ac:dyDescent="0.2">
      <c r="A251" s="306"/>
      <c r="B251" s="306"/>
      <c r="C251" s="287"/>
      <c r="D251" s="306"/>
      <c r="E251" s="328"/>
      <c r="F251" s="307"/>
      <c r="G251" s="364"/>
    </row>
    <row r="252" spans="1:10" x14ac:dyDescent="0.2">
      <c r="A252" s="294" t="s">
        <v>604</v>
      </c>
      <c r="B252" s="306" t="s">
        <v>162</v>
      </c>
      <c r="C252" s="287" t="s">
        <v>163</v>
      </c>
      <c r="D252" s="306"/>
      <c r="E252" s="328"/>
      <c r="F252" s="309"/>
      <c r="G252" s="364"/>
    </row>
    <row r="253" spans="1:10" x14ac:dyDescent="0.2">
      <c r="A253" s="306"/>
      <c r="B253" s="306"/>
      <c r="C253" s="287"/>
      <c r="D253" s="306"/>
      <c r="E253" s="328"/>
      <c r="F253" s="307"/>
      <c r="G253" s="364"/>
    </row>
    <row r="254" spans="1:10" x14ac:dyDescent="0.2">
      <c r="A254" s="306" t="s">
        <v>369</v>
      </c>
      <c r="B254" s="306"/>
      <c r="C254" s="287" t="s">
        <v>164</v>
      </c>
      <c r="D254" s="306" t="s">
        <v>41</v>
      </c>
      <c r="E254" s="328">
        <v>200</v>
      </c>
      <c r="F254" s="307"/>
      <c r="G254" s="364"/>
    </row>
    <row r="255" spans="1:10" x14ac:dyDescent="0.2">
      <c r="A255" s="306"/>
      <c r="B255" s="306"/>
      <c r="C255" s="287" t="s">
        <v>165</v>
      </c>
      <c r="D255" s="306"/>
      <c r="E255" s="328"/>
      <c r="F255" s="309"/>
      <c r="G255" s="364"/>
    </row>
    <row r="256" spans="1:10" x14ac:dyDescent="0.2">
      <c r="A256" s="306"/>
      <c r="B256" s="306"/>
      <c r="C256" s="287"/>
      <c r="D256" s="306"/>
      <c r="E256" s="328"/>
      <c r="F256" s="307"/>
      <c r="G256" s="364"/>
      <c r="J256" s="308"/>
    </row>
    <row r="257" spans="1:11" x14ac:dyDescent="0.2">
      <c r="A257" s="306" t="s">
        <v>372</v>
      </c>
      <c r="B257" s="306" t="s">
        <v>166</v>
      </c>
      <c r="C257" s="287" t="s">
        <v>167</v>
      </c>
      <c r="D257" s="306"/>
      <c r="E257" s="328"/>
      <c r="F257" s="307"/>
      <c r="G257" s="364"/>
    </row>
    <row r="258" spans="1:11" x14ac:dyDescent="0.2">
      <c r="A258" s="306"/>
      <c r="B258" s="306"/>
      <c r="C258" s="288"/>
      <c r="D258" s="306"/>
      <c r="E258" s="328"/>
      <c r="F258" s="307"/>
      <c r="G258" s="364"/>
    </row>
    <row r="259" spans="1:11" x14ac:dyDescent="0.2">
      <c r="A259" s="306"/>
      <c r="B259" s="306"/>
      <c r="C259" s="287" t="s">
        <v>605</v>
      </c>
      <c r="D259" s="306" t="s">
        <v>181</v>
      </c>
      <c r="E259" s="328">
        <v>1</v>
      </c>
      <c r="F259" s="307"/>
      <c r="G259" s="364"/>
    </row>
    <row r="260" spans="1:11" x14ac:dyDescent="0.2">
      <c r="A260" s="306"/>
      <c r="B260" s="306"/>
      <c r="C260" s="287" t="s">
        <v>168</v>
      </c>
      <c r="D260" s="306"/>
      <c r="E260" s="328"/>
      <c r="F260" s="309"/>
      <c r="G260" s="364"/>
    </row>
    <row r="261" spans="1:11" x14ac:dyDescent="0.2">
      <c r="A261" s="306"/>
      <c r="B261" s="306"/>
      <c r="C261" s="287"/>
      <c r="D261" s="306"/>
      <c r="E261" s="328"/>
      <c r="F261" s="307"/>
      <c r="G261" s="364"/>
    </row>
    <row r="262" spans="1:11" x14ac:dyDescent="0.2">
      <c r="A262" s="306" t="s">
        <v>406</v>
      </c>
      <c r="B262" s="306"/>
      <c r="C262" s="287" t="s">
        <v>606</v>
      </c>
      <c r="D262" s="306" t="s">
        <v>181</v>
      </c>
      <c r="E262" s="328">
        <v>2</v>
      </c>
      <c r="F262" s="307"/>
      <c r="G262" s="364"/>
    </row>
    <row r="263" spans="1:11" x14ac:dyDescent="0.2">
      <c r="A263" s="306"/>
      <c r="B263" s="306"/>
      <c r="C263" s="287"/>
      <c r="D263" s="306"/>
      <c r="E263" s="328"/>
      <c r="F263" s="307"/>
      <c r="G263" s="364"/>
    </row>
    <row r="264" spans="1:11" x14ac:dyDescent="0.2">
      <c r="A264" s="306" t="s">
        <v>407</v>
      </c>
      <c r="B264" s="294"/>
      <c r="C264" s="288" t="s">
        <v>528</v>
      </c>
      <c r="D264" s="306"/>
      <c r="E264" s="328"/>
      <c r="F264" s="307"/>
      <c r="G264" s="364"/>
    </row>
    <row r="265" spans="1:11" x14ac:dyDescent="0.2">
      <c r="A265" s="306"/>
      <c r="B265" s="306"/>
      <c r="C265" s="287"/>
      <c r="D265" s="306"/>
      <c r="E265" s="328"/>
      <c r="F265" s="307"/>
      <c r="G265" s="364"/>
    </row>
    <row r="266" spans="1:11" ht="28.9" customHeight="1" x14ac:dyDescent="0.2">
      <c r="A266" s="328"/>
      <c r="B266" s="306"/>
      <c r="C266" s="329" t="s">
        <v>607</v>
      </c>
      <c r="D266" s="328" t="s">
        <v>12</v>
      </c>
      <c r="E266" s="328">
        <v>60</v>
      </c>
      <c r="F266" s="330"/>
      <c r="G266" s="469"/>
    </row>
    <row r="267" spans="1:11" x14ac:dyDescent="0.2">
      <c r="A267" s="306"/>
      <c r="B267" s="306"/>
      <c r="C267" s="287"/>
      <c r="D267" s="306"/>
      <c r="E267" s="328"/>
      <c r="F267" s="309"/>
      <c r="G267" s="364"/>
      <c r="K267" s="308"/>
    </row>
    <row r="268" spans="1:11" x14ac:dyDescent="0.2">
      <c r="A268" s="323" t="s">
        <v>29</v>
      </c>
      <c r="B268" s="324"/>
      <c r="C268" s="324"/>
      <c r="D268" s="324"/>
      <c r="E268" s="517"/>
      <c r="F268" s="325"/>
      <c r="G268" s="366"/>
      <c r="K268" s="308"/>
    </row>
    <row r="269" spans="1:11" x14ac:dyDescent="0.2">
      <c r="A269" s="301" t="s">
        <v>0</v>
      </c>
      <c r="B269" s="301" t="s">
        <v>1</v>
      </c>
      <c r="C269" s="312" t="s">
        <v>2</v>
      </c>
      <c r="D269" s="301" t="s">
        <v>3</v>
      </c>
      <c r="E269" s="303" t="s">
        <v>4</v>
      </c>
      <c r="F269" s="331" t="s">
        <v>161</v>
      </c>
      <c r="G269" s="369" t="s">
        <v>6</v>
      </c>
      <c r="K269" s="308"/>
    </row>
    <row r="270" spans="1:11" x14ac:dyDescent="0.2">
      <c r="A270" s="555" t="s">
        <v>30</v>
      </c>
      <c r="B270" s="556"/>
      <c r="C270" s="556"/>
      <c r="D270" s="556"/>
      <c r="E270" s="556"/>
      <c r="F270" s="557"/>
      <c r="G270" s="370"/>
      <c r="K270" s="308"/>
    </row>
    <row r="271" spans="1:11" x14ac:dyDescent="0.2">
      <c r="A271" s="306"/>
      <c r="B271" s="306"/>
      <c r="C271" s="287"/>
      <c r="D271" s="306"/>
      <c r="E271" s="328"/>
      <c r="F271" s="309"/>
      <c r="G271" s="364"/>
      <c r="K271" s="308"/>
    </row>
    <row r="272" spans="1:11" x14ac:dyDescent="0.2">
      <c r="A272" s="294" t="s">
        <v>553</v>
      </c>
      <c r="B272" s="306"/>
      <c r="C272" s="288" t="s">
        <v>728</v>
      </c>
      <c r="D272" s="306"/>
      <c r="E272" s="328"/>
      <c r="F272" s="309"/>
      <c r="G272" s="364"/>
      <c r="K272" s="308"/>
    </row>
    <row r="273" spans="1:11" x14ac:dyDescent="0.2">
      <c r="A273" s="306"/>
      <c r="B273" s="306"/>
      <c r="C273" s="287"/>
      <c r="D273" s="306"/>
      <c r="E273" s="328"/>
      <c r="F273" s="309"/>
      <c r="G273" s="364"/>
      <c r="K273" s="308"/>
    </row>
    <row r="274" spans="1:11" x14ac:dyDescent="0.2">
      <c r="A274" s="294" t="s">
        <v>554</v>
      </c>
      <c r="B274" s="306" t="s">
        <v>295</v>
      </c>
      <c r="C274" s="288" t="s">
        <v>8</v>
      </c>
      <c r="D274" s="306"/>
      <c r="E274" s="328"/>
      <c r="F274" s="309"/>
      <c r="G274" s="364"/>
      <c r="K274" s="308"/>
    </row>
    <row r="275" spans="1:11" x14ac:dyDescent="0.2">
      <c r="A275" s="306"/>
      <c r="B275" s="306"/>
      <c r="C275" s="287"/>
      <c r="D275" s="306"/>
      <c r="E275" s="328"/>
      <c r="F275" s="309"/>
      <c r="G275" s="364"/>
      <c r="K275" s="308"/>
    </row>
    <row r="276" spans="1:11" x14ac:dyDescent="0.2">
      <c r="A276" s="306" t="s">
        <v>555</v>
      </c>
      <c r="B276" s="306" t="s">
        <v>298</v>
      </c>
      <c r="C276" s="287" t="s">
        <v>299</v>
      </c>
      <c r="D276" s="306" t="s">
        <v>12</v>
      </c>
      <c r="E276" s="328">
        <f>500*1</f>
        <v>500</v>
      </c>
      <c r="F276" s="309"/>
      <c r="G276" s="364"/>
      <c r="K276" s="308"/>
    </row>
    <row r="277" spans="1:11" x14ac:dyDescent="0.2">
      <c r="A277" s="306"/>
      <c r="B277" s="306"/>
      <c r="C277" s="287"/>
      <c r="D277" s="306"/>
      <c r="E277" s="328"/>
      <c r="F277" s="309"/>
      <c r="G277" s="364"/>
      <c r="K277" s="308"/>
    </row>
    <row r="278" spans="1:11" x14ac:dyDescent="0.2">
      <c r="A278" s="306" t="s">
        <v>556</v>
      </c>
      <c r="B278" s="306" t="s">
        <v>31</v>
      </c>
      <c r="C278" s="287" t="s">
        <v>301</v>
      </c>
      <c r="D278" s="306"/>
      <c r="E278" s="328"/>
      <c r="F278" s="309"/>
      <c r="G278" s="364"/>
      <c r="K278" s="308"/>
    </row>
    <row r="279" spans="1:11" x14ac:dyDescent="0.2">
      <c r="A279" s="306"/>
      <c r="B279" s="306"/>
      <c r="C279" s="287"/>
      <c r="D279" s="306"/>
      <c r="E279" s="328"/>
      <c r="F279" s="309"/>
      <c r="G279" s="364"/>
      <c r="K279" s="308"/>
    </row>
    <row r="280" spans="1:11" x14ac:dyDescent="0.2">
      <c r="A280" s="306"/>
      <c r="B280" s="306"/>
      <c r="C280" s="287" t="s">
        <v>302</v>
      </c>
      <c r="D280" s="306" t="s">
        <v>181</v>
      </c>
      <c r="E280" s="328">
        <v>8</v>
      </c>
      <c r="F280" s="309"/>
      <c r="G280" s="364"/>
      <c r="K280" s="308"/>
    </row>
    <row r="281" spans="1:11" x14ac:dyDescent="0.2">
      <c r="A281" s="306"/>
      <c r="B281" s="306"/>
      <c r="C281" s="287"/>
      <c r="D281" s="306"/>
      <c r="E281" s="328"/>
      <c r="F281" s="309"/>
      <c r="G281" s="364"/>
      <c r="K281" s="308"/>
    </row>
    <row r="282" spans="1:11" x14ac:dyDescent="0.2">
      <c r="A282" s="306"/>
      <c r="B282" s="306"/>
      <c r="C282" s="287" t="s">
        <v>303</v>
      </c>
      <c r="D282" s="306" t="s">
        <v>181</v>
      </c>
      <c r="E282" s="328">
        <v>4</v>
      </c>
      <c r="F282" s="309"/>
      <c r="G282" s="364"/>
      <c r="K282" s="308"/>
    </row>
    <row r="283" spans="1:11" x14ac:dyDescent="0.2">
      <c r="A283" s="306"/>
      <c r="B283" s="306"/>
      <c r="C283" s="287"/>
      <c r="D283" s="306"/>
      <c r="E283" s="328"/>
      <c r="F283" s="309"/>
      <c r="G283" s="364"/>
      <c r="K283" s="308"/>
    </row>
    <row r="284" spans="1:11" x14ac:dyDescent="0.2">
      <c r="A284" s="306" t="s">
        <v>557</v>
      </c>
      <c r="B284" s="306" t="s">
        <v>305</v>
      </c>
      <c r="C284" s="287" t="s">
        <v>306</v>
      </c>
      <c r="D284" s="306" t="s">
        <v>41</v>
      </c>
      <c r="E284" s="328">
        <v>10</v>
      </c>
      <c r="F284" s="309"/>
      <c r="G284" s="364"/>
      <c r="K284" s="308"/>
    </row>
    <row r="285" spans="1:11" x14ac:dyDescent="0.2">
      <c r="A285" s="306"/>
      <c r="B285" s="306"/>
      <c r="C285" s="287"/>
      <c r="D285" s="306"/>
      <c r="E285" s="328"/>
      <c r="F285" s="309"/>
      <c r="G285" s="364"/>
      <c r="K285" s="308"/>
    </row>
    <row r="286" spans="1:11" x14ac:dyDescent="0.2">
      <c r="A286" s="306" t="s">
        <v>558</v>
      </c>
      <c r="B286" s="306" t="s">
        <v>38</v>
      </c>
      <c r="C286" s="287" t="s">
        <v>309</v>
      </c>
      <c r="D286" s="306" t="s">
        <v>41</v>
      </c>
      <c r="E286" s="328">
        <v>200</v>
      </c>
      <c r="F286" s="309"/>
      <c r="G286" s="364"/>
      <c r="K286" s="308"/>
    </row>
    <row r="287" spans="1:11" x14ac:dyDescent="0.2">
      <c r="A287" s="306"/>
      <c r="B287" s="306"/>
      <c r="C287" s="288"/>
      <c r="D287" s="306"/>
      <c r="E287" s="328"/>
      <c r="F287" s="309"/>
      <c r="G287" s="364"/>
      <c r="K287" s="308"/>
    </row>
    <row r="288" spans="1:11" ht="25.15" customHeight="1" x14ac:dyDescent="0.2">
      <c r="A288" s="306" t="s">
        <v>559</v>
      </c>
      <c r="B288" s="306" t="s">
        <v>64</v>
      </c>
      <c r="C288" s="329" t="s">
        <v>311</v>
      </c>
      <c r="D288" s="306" t="s">
        <v>41</v>
      </c>
      <c r="E288" s="328">
        <v>800</v>
      </c>
      <c r="F288" s="309"/>
      <c r="G288" s="364"/>
      <c r="K288" s="308"/>
    </row>
    <row r="289" spans="1:11" x14ac:dyDescent="0.2">
      <c r="A289" s="306"/>
      <c r="B289" s="306"/>
      <c r="C289" s="287"/>
      <c r="D289" s="306"/>
      <c r="E289" s="328"/>
      <c r="F289" s="309"/>
      <c r="G289" s="364"/>
      <c r="K289" s="308"/>
    </row>
    <row r="290" spans="1:11" ht="13.5" x14ac:dyDescent="0.2">
      <c r="A290" s="306" t="s">
        <v>560</v>
      </c>
      <c r="B290" s="306" t="s">
        <v>313</v>
      </c>
      <c r="C290" s="287" t="s">
        <v>314</v>
      </c>
      <c r="D290" s="306" t="s">
        <v>541</v>
      </c>
      <c r="E290" s="328">
        <v>500</v>
      </c>
      <c r="F290" s="309"/>
      <c r="G290" s="365"/>
      <c r="K290" s="308"/>
    </row>
    <row r="291" spans="1:11" x14ac:dyDescent="0.2">
      <c r="A291" s="306"/>
      <c r="B291" s="306"/>
      <c r="C291" s="287"/>
      <c r="D291" s="306"/>
      <c r="E291" s="328"/>
      <c r="F291" s="309"/>
      <c r="G291" s="364"/>
      <c r="K291" s="308"/>
    </row>
    <row r="292" spans="1:11" s="332" customFormat="1" ht="12" customHeight="1" x14ac:dyDescent="0.2">
      <c r="A292" s="61" t="s">
        <v>561</v>
      </c>
      <c r="B292" s="136" t="s">
        <v>318</v>
      </c>
      <c r="C292" s="137" t="s">
        <v>24</v>
      </c>
      <c r="D292" s="138"/>
      <c r="E292" s="67"/>
      <c r="F292" s="139"/>
      <c r="G292" s="371"/>
    </row>
    <row r="293" spans="1:11" s="332" customFormat="1" ht="12" customHeight="1" x14ac:dyDescent="0.2">
      <c r="A293" s="147"/>
      <c r="B293" s="140"/>
      <c r="C293" s="140"/>
      <c r="D293" s="138"/>
      <c r="E293" s="67"/>
      <c r="F293" s="139"/>
      <c r="G293" s="371"/>
    </row>
    <row r="294" spans="1:11" s="332" customFormat="1" ht="12" customHeight="1" x14ac:dyDescent="0.2">
      <c r="A294" s="294" t="s">
        <v>686</v>
      </c>
      <c r="B294" s="140"/>
      <c r="C294" s="141" t="s">
        <v>383</v>
      </c>
      <c r="D294" s="138"/>
      <c r="E294" s="67"/>
      <c r="F294" s="139"/>
      <c r="G294" s="371"/>
    </row>
    <row r="295" spans="1:11" s="332" customFormat="1" ht="12" customHeight="1" x14ac:dyDescent="0.2">
      <c r="A295" s="147"/>
      <c r="B295" s="140"/>
      <c r="C295" s="140"/>
      <c r="D295" s="138"/>
      <c r="E295" s="67"/>
      <c r="F295" s="139"/>
      <c r="G295" s="371"/>
    </row>
    <row r="296" spans="1:11" s="332" customFormat="1" ht="36" x14ac:dyDescent="0.2">
      <c r="A296" s="60" t="s">
        <v>562</v>
      </c>
      <c r="B296" s="142" t="s">
        <v>320</v>
      </c>
      <c r="C296" s="140" t="s">
        <v>347</v>
      </c>
      <c r="D296" s="138"/>
      <c r="E296" s="67"/>
      <c r="F296" s="139"/>
      <c r="G296" s="371"/>
    </row>
    <row r="297" spans="1:11" s="332" customFormat="1" ht="12" customHeight="1" x14ac:dyDescent="0.2">
      <c r="A297" s="147"/>
      <c r="B297" s="140"/>
      <c r="C297" s="140"/>
      <c r="D297" s="138"/>
      <c r="E297" s="67"/>
      <c r="F297" s="139"/>
      <c r="G297" s="371"/>
    </row>
    <row r="298" spans="1:11" s="332" customFormat="1" ht="12" customHeight="1" x14ac:dyDescent="0.2">
      <c r="A298" s="144"/>
      <c r="B298" s="140"/>
      <c r="C298" s="141" t="s">
        <v>349</v>
      </c>
      <c r="D298" s="143" t="s">
        <v>41</v>
      </c>
      <c r="E298" s="67">
        <v>260</v>
      </c>
      <c r="F298" s="139"/>
      <c r="G298" s="371"/>
      <c r="I298" s="333"/>
    </row>
    <row r="299" spans="1:11" s="332" customFormat="1" ht="12" customHeight="1" x14ac:dyDescent="0.2">
      <c r="A299" s="147"/>
      <c r="B299" s="140"/>
      <c r="C299" s="140"/>
      <c r="D299" s="138"/>
      <c r="E299" s="67"/>
      <c r="F299" s="139"/>
      <c r="G299" s="371"/>
    </row>
    <row r="300" spans="1:11" s="332" customFormat="1" ht="12" customHeight="1" x14ac:dyDescent="0.2">
      <c r="A300" s="144"/>
      <c r="B300" s="140"/>
      <c r="C300" s="141" t="s">
        <v>350</v>
      </c>
      <c r="D300" s="143" t="s">
        <v>41</v>
      </c>
      <c r="E300" s="67">
        <v>240</v>
      </c>
      <c r="F300" s="139"/>
      <c r="G300" s="371"/>
    </row>
    <row r="301" spans="1:11" s="332" customFormat="1" ht="12" customHeight="1" x14ac:dyDescent="0.2">
      <c r="A301" s="147"/>
      <c r="B301" s="140"/>
      <c r="C301" s="140"/>
      <c r="D301" s="138"/>
      <c r="E301" s="67"/>
      <c r="F301" s="139"/>
      <c r="G301" s="371"/>
    </row>
    <row r="302" spans="1:11" s="332" customFormat="1" ht="12" customHeight="1" x14ac:dyDescent="0.2">
      <c r="A302" s="147"/>
      <c r="B302" s="140"/>
      <c r="C302" s="141" t="s">
        <v>348</v>
      </c>
      <c r="D302" s="138" t="s">
        <v>41</v>
      </c>
      <c r="E302" s="67">
        <v>5</v>
      </c>
      <c r="F302" s="139"/>
      <c r="G302" s="371"/>
    </row>
    <row r="303" spans="1:11" s="332" customFormat="1" ht="12" customHeight="1" x14ac:dyDescent="0.2">
      <c r="A303" s="147"/>
      <c r="B303" s="140"/>
      <c r="C303" s="141"/>
      <c r="D303" s="138"/>
      <c r="E303" s="67"/>
      <c r="F303" s="139"/>
      <c r="G303" s="371"/>
    </row>
    <row r="304" spans="1:11" s="332" customFormat="1" x14ac:dyDescent="0.2">
      <c r="A304" s="60" t="s">
        <v>563</v>
      </c>
      <c r="B304" s="141" t="s">
        <v>321</v>
      </c>
      <c r="C304" s="141" t="s">
        <v>351</v>
      </c>
      <c r="D304" s="138"/>
      <c r="E304" s="505"/>
      <c r="F304" s="139"/>
      <c r="G304" s="371"/>
    </row>
    <row r="305" spans="1:12" s="332" customFormat="1" x14ac:dyDescent="0.2">
      <c r="A305" s="147"/>
      <c r="B305" s="141"/>
      <c r="C305" s="141"/>
      <c r="D305" s="138"/>
      <c r="E305" s="505"/>
      <c r="F305" s="139"/>
      <c r="G305" s="371"/>
    </row>
    <row r="306" spans="1:12" s="332" customFormat="1" ht="12" customHeight="1" x14ac:dyDescent="0.2">
      <c r="A306" s="60" t="s">
        <v>564</v>
      </c>
      <c r="B306" s="140"/>
      <c r="C306" s="141" t="s">
        <v>183</v>
      </c>
      <c r="D306" s="143" t="s">
        <v>17</v>
      </c>
      <c r="E306" s="67">
        <f>0.4*E298</f>
        <v>104</v>
      </c>
      <c r="F306" s="139"/>
      <c r="G306" s="371"/>
    </row>
    <row r="307" spans="1:12" s="332" customFormat="1" ht="12" customHeight="1" x14ac:dyDescent="0.2">
      <c r="A307" s="147"/>
      <c r="B307" s="140"/>
      <c r="C307" s="140"/>
      <c r="D307" s="138"/>
      <c r="E307" s="67"/>
      <c r="F307" s="139"/>
      <c r="G307" s="371"/>
    </row>
    <row r="308" spans="1:12" s="332" customFormat="1" x14ac:dyDescent="0.2">
      <c r="A308" s="60" t="s">
        <v>565</v>
      </c>
      <c r="B308" s="142" t="s">
        <v>324</v>
      </c>
      <c r="C308" s="141" t="s">
        <v>325</v>
      </c>
      <c r="D308" s="26" t="s">
        <v>17</v>
      </c>
      <c r="E308" s="67">
        <f>E298*20%</f>
        <v>52</v>
      </c>
      <c r="F308" s="29"/>
      <c r="G308" s="373"/>
    </row>
    <row r="309" spans="1:12" s="332" customFormat="1" x14ac:dyDescent="0.2">
      <c r="A309" s="144"/>
      <c r="B309" s="142"/>
      <c r="C309" s="141"/>
      <c r="D309" s="143"/>
      <c r="E309" s="67"/>
      <c r="F309" s="139"/>
      <c r="G309" s="371"/>
    </row>
    <row r="310" spans="1:12" s="332" customFormat="1" x14ac:dyDescent="0.2">
      <c r="A310" s="60" t="s">
        <v>566</v>
      </c>
      <c r="B310" s="140" t="s">
        <v>176</v>
      </c>
      <c r="C310" s="141" t="s">
        <v>326</v>
      </c>
      <c r="D310" s="138"/>
      <c r="E310" s="505"/>
      <c r="F310" s="139"/>
      <c r="G310" s="371"/>
    </row>
    <row r="311" spans="1:12" s="332" customFormat="1" ht="12" customHeight="1" x14ac:dyDescent="0.2">
      <c r="A311" s="147"/>
      <c r="B311" s="140"/>
      <c r="C311" s="140"/>
      <c r="D311" s="138"/>
      <c r="E311" s="505"/>
      <c r="F311" s="139"/>
      <c r="G311" s="371"/>
    </row>
    <row r="312" spans="1:12" s="332" customFormat="1" ht="12" customHeight="1" x14ac:dyDescent="0.2">
      <c r="A312" s="60"/>
      <c r="B312" s="140"/>
      <c r="C312" s="140" t="s">
        <v>327</v>
      </c>
      <c r="D312" s="143" t="s">
        <v>17</v>
      </c>
      <c r="E312" s="67">
        <v>1000</v>
      </c>
      <c r="F312" s="139"/>
      <c r="G312" s="371"/>
      <c r="H312" s="334"/>
      <c r="I312" s="334"/>
      <c r="J312" s="334"/>
      <c r="K312" s="334"/>
      <c r="L312" s="334"/>
    </row>
    <row r="313" spans="1:12" s="332" customFormat="1" ht="12" customHeight="1" x14ac:dyDescent="0.2">
      <c r="A313" s="147"/>
      <c r="B313" s="140"/>
      <c r="C313" s="140"/>
      <c r="D313" s="138"/>
      <c r="E313" s="67"/>
      <c r="F313" s="139"/>
      <c r="G313" s="371"/>
      <c r="H313" s="334"/>
      <c r="I313" s="334"/>
      <c r="J313" s="334"/>
      <c r="K313" s="334"/>
      <c r="L313" s="334"/>
    </row>
    <row r="314" spans="1:12" s="332" customFormat="1" ht="12" customHeight="1" x14ac:dyDescent="0.2">
      <c r="A314" s="60"/>
      <c r="B314" s="140"/>
      <c r="C314" s="140" t="s">
        <v>328</v>
      </c>
      <c r="D314" s="143" t="s">
        <v>17</v>
      </c>
      <c r="E314" s="506">
        <v>500</v>
      </c>
      <c r="F314" s="139"/>
      <c r="G314" s="371"/>
    </row>
    <row r="315" spans="1:12" s="332" customFormat="1" ht="12" customHeight="1" x14ac:dyDescent="0.2">
      <c r="A315" s="147"/>
      <c r="B315" s="140"/>
      <c r="C315" s="140"/>
      <c r="D315" s="138"/>
      <c r="E315" s="505"/>
      <c r="F315" s="139"/>
      <c r="G315" s="371"/>
    </row>
    <row r="316" spans="1:12" s="332" customFormat="1" ht="12" customHeight="1" x14ac:dyDescent="0.2">
      <c r="A316" s="60"/>
      <c r="B316" s="142"/>
      <c r="C316" s="141" t="s">
        <v>329</v>
      </c>
      <c r="D316" s="143" t="s">
        <v>17</v>
      </c>
      <c r="E316" s="506">
        <v>116</v>
      </c>
      <c r="F316" s="139"/>
      <c r="G316" s="371"/>
      <c r="H316" s="335"/>
    </row>
    <row r="317" spans="1:12" s="332" customFormat="1" ht="12" customHeight="1" x14ac:dyDescent="0.2">
      <c r="A317" s="144"/>
      <c r="B317" s="142"/>
      <c r="C317" s="141"/>
      <c r="D317" s="143"/>
      <c r="E317" s="67"/>
      <c r="F317" s="139"/>
      <c r="G317" s="371"/>
      <c r="H317" s="335"/>
    </row>
    <row r="318" spans="1:12" s="332" customFormat="1" ht="26.45" customHeight="1" x14ac:dyDescent="0.2">
      <c r="A318" s="60"/>
      <c r="B318" s="142" t="s">
        <v>330</v>
      </c>
      <c r="C318" s="141" t="s">
        <v>331</v>
      </c>
      <c r="D318" s="143"/>
      <c r="E318" s="505"/>
      <c r="F318" s="139"/>
      <c r="G318" s="371"/>
    </row>
    <row r="319" spans="1:12" s="332" customFormat="1" ht="12" customHeight="1" x14ac:dyDescent="0.2">
      <c r="A319" s="147"/>
      <c r="B319" s="140"/>
      <c r="C319" s="140"/>
      <c r="D319" s="138"/>
      <c r="E319" s="67"/>
      <c r="F319" s="139"/>
      <c r="G319" s="371"/>
    </row>
    <row r="320" spans="1:12" s="332" customFormat="1" ht="12" customHeight="1" x14ac:dyDescent="0.2">
      <c r="A320" s="60" t="s">
        <v>567</v>
      </c>
      <c r="B320" s="145" t="s">
        <v>332</v>
      </c>
      <c r="C320" s="140" t="s">
        <v>333</v>
      </c>
      <c r="D320" s="138" t="s">
        <v>707</v>
      </c>
      <c r="E320" s="67">
        <f>20*20</f>
        <v>400</v>
      </c>
      <c r="F320" s="139"/>
      <c r="G320" s="371"/>
    </row>
    <row r="321" spans="1:7" s="332" customFormat="1" ht="12" customHeight="1" x14ac:dyDescent="0.2">
      <c r="A321" s="147"/>
      <c r="B321" s="145"/>
      <c r="C321" s="140"/>
      <c r="D321" s="138"/>
      <c r="E321" s="67"/>
      <c r="F321" s="139"/>
      <c r="G321" s="371"/>
    </row>
    <row r="322" spans="1:7" s="332" customFormat="1" ht="12" customHeight="1" x14ac:dyDescent="0.2">
      <c r="A322" s="60" t="s">
        <v>568</v>
      </c>
      <c r="B322" s="145" t="s">
        <v>334</v>
      </c>
      <c r="C322" s="140" t="s">
        <v>353</v>
      </c>
      <c r="D322" s="138" t="s">
        <v>17</v>
      </c>
      <c r="E322" s="67">
        <f>E306*0.1</f>
        <v>10.4</v>
      </c>
      <c r="F322" s="139"/>
      <c r="G322" s="371"/>
    </row>
    <row r="323" spans="1:7" s="332" customFormat="1" ht="12" customHeight="1" x14ac:dyDescent="0.2">
      <c r="A323" s="147"/>
      <c r="B323" s="145"/>
      <c r="C323" s="140"/>
      <c r="D323" s="138"/>
      <c r="E323" s="67"/>
      <c r="F323" s="139"/>
      <c r="G323" s="371"/>
    </row>
    <row r="324" spans="1:7" s="459" customFormat="1" ht="12" customHeight="1" x14ac:dyDescent="0.2">
      <c r="A324" s="455" t="s">
        <v>569</v>
      </c>
      <c r="B324" s="456" t="s">
        <v>335</v>
      </c>
      <c r="C324" s="448" t="s">
        <v>336</v>
      </c>
      <c r="D324" s="457" t="s">
        <v>17</v>
      </c>
      <c r="E324" s="471">
        <f>E298*0.05</f>
        <v>13</v>
      </c>
      <c r="F324" s="451"/>
      <c r="G324" s="458"/>
    </row>
    <row r="325" spans="1:7" s="459" customFormat="1" ht="12" customHeight="1" x14ac:dyDescent="0.2">
      <c r="A325" s="447"/>
      <c r="B325" s="456"/>
      <c r="C325" s="448"/>
      <c r="D325" s="457"/>
      <c r="E325" s="471"/>
      <c r="F325" s="451"/>
      <c r="G325" s="458"/>
    </row>
    <row r="326" spans="1:7" s="459" customFormat="1" ht="12" customHeight="1" x14ac:dyDescent="0.2">
      <c r="A326" s="455" t="s">
        <v>570</v>
      </c>
      <c r="B326" s="456" t="s">
        <v>337</v>
      </c>
      <c r="C326" s="448" t="s">
        <v>338</v>
      </c>
      <c r="D326" s="457" t="s">
        <v>17</v>
      </c>
      <c r="E326" s="471"/>
      <c r="F326" s="451"/>
      <c r="G326" s="460" t="s">
        <v>307</v>
      </c>
    </row>
    <row r="327" spans="1:7" s="332" customFormat="1" ht="12" customHeight="1" x14ac:dyDescent="0.2">
      <c r="A327" s="147"/>
      <c r="B327" s="140"/>
      <c r="C327" s="140"/>
      <c r="D327" s="138"/>
      <c r="E327" s="67"/>
      <c r="F327" s="139"/>
      <c r="G327" s="371"/>
    </row>
    <row r="328" spans="1:7" s="332" customFormat="1" ht="12" customHeight="1" x14ac:dyDescent="0.2">
      <c r="A328" s="61" t="s">
        <v>571</v>
      </c>
      <c r="B328" s="140"/>
      <c r="C328" s="146" t="s">
        <v>339</v>
      </c>
      <c r="D328" s="138"/>
      <c r="E328" s="67"/>
      <c r="F328" s="139"/>
      <c r="G328" s="371"/>
    </row>
    <row r="329" spans="1:7" s="332" customFormat="1" ht="9.6" customHeight="1" x14ac:dyDescent="0.2">
      <c r="A329" s="147"/>
      <c r="B329" s="140"/>
      <c r="C329" s="140"/>
      <c r="D329" s="138"/>
      <c r="E329" s="67"/>
      <c r="F329" s="139"/>
      <c r="G329" s="371"/>
    </row>
    <row r="330" spans="1:7" s="332" customFormat="1" ht="12" customHeight="1" x14ac:dyDescent="0.2">
      <c r="A330" s="61" t="s">
        <v>739</v>
      </c>
      <c r="B330" s="140" t="s">
        <v>135</v>
      </c>
      <c r="C330" s="140" t="s">
        <v>361</v>
      </c>
      <c r="D330" s="138"/>
      <c r="E330" s="67"/>
      <c r="F330" s="139"/>
      <c r="G330" s="371"/>
    </row>
    <row r="331" spans="1:7" s="332" customFormat="1" ht="12" customHeight="1" x14ac:dyDescent="0.2">
      <c r="A331" s="147"/>
      <c r="B331" s="140"/>
      <c r="C331" s="140"/>
      <c r="D331" s="138"/>
      <c r="E331" s="67"/>
      <c r="F331" s="139"/>
      <c r="G331" s="371"/>
    </row>
    <row r="332" spans="1:7" s="332" customFormat="1" x14ac:dyDescent="0.2">
      <c r="A332" s="144" t="s">
        <v>572</v>
      </c>
      <c r="B332" s="140"/>
      <c r="C332" s="140" t="s">
        <v>362</v>
      </c>
      <c r="D332" s="138" t="s">
        <v>17</v>
      </c>
      <c r="E332" s="67">
        <f>(E300+E298)*0.35*0.15</f>
        <v>26.25</v>
      </c>
      <c r="F332" s="29"/>
      <c r="G332" s="373"/>
    </row>
    <row r="333" spans="1:7" s="332" customFormat="1" ht="12" customHeight="1" x14ac:dyDescent="0.2">
      <c r="A333" s="147"/>
      <c r="B333" s="140"/>
      <c r="C333" s="140"/>
      <c r="D333" s="138"/>
      <c r="E333" s="67"/>
      <c r="F333" s="139"/>
      <c r="G333" s="371"/>
    </row>
    <row r="334" spans="1:7" s="332" customFormat="1" ht="12" customHeight="1" x14ac:dyDescent="0.2">
      <c r="A334" s="144" t="s">
        <v>572</v>
      </c>
      <c r="B334" s="140"/>
      <c r="C334" s="140" t="s">
        <v>363</v>
      </c>
      <c r="D334" s="336" t="s">
        <v>12</v>
      </c>
      <c r="E334" s="67">
        <f>(E298+E300)*0.315</f>
        <v>157.5</v>
      </c>
      <c r="F334" s="139"/>
      <c r="G334" s="371"/>
    </row>
    <row r="335" spans="1:7" s="332" customFormat="1" ht="12" customHeight="1" x14ac:dyDescent="0.2">
      <c r="A335" s="144"/>
      <c r="B335" s="140"/>
      <c r="C335" s="140"/>
      <c r="D335" s="138"/>
      <c r="E335" s="67"/>
      <c r="F335" s="139"/>
      <c r="G335" s="371"/>
    </row>
    <row r="336" spans="1:7" s="23" customFormat="1" ht="12" customHeight="1" x14ac:dyDescent="0.25">
      <c r="A336" s="323" t="s">
        <v>29</v>
      </c>
      <c r="B336" s="324"/>
      <c r="C336" s="324"/>
      <c r="D336" s="324"/>
      <c r="E336" s="517"/>
      <c r="F336" s="325"/>
      <c r="G336" s="366"/>
    </row>
    <row r="337" spans="1:7" s="23" customFormat="1" ht="12" customHeight="1" x14ac:dyDescent="0.25">
      <c r="A337" s="301" t="s">
        <v>0</v>
      </c>
      <c r="B337" s="301" t="s">
        <v>1</v>
      </c>
      <c r="C337" s="312" t="s">
        <v>2</v>
      </c>
      <c r="D337" s="301" t="s">
        <v>3</v>
      </c>
      <c r="E337" s="303" t="s">
        <v>4</v>
      </c>
      <c r="F337" s="331" t="s">
        <v>161</v>
      </c>
      <c r="G337" s="369" t="s">
        <v>6</v>
      </c>
    </row>
    <row r="338" spans="1:7" s="23" customFormat="1" ht="12" customHeight="1" x14ac:dyDescent="0.25">
      <c r="A338" s="555" t="s">
        <v>30</v>
      </c>
      <c r="B338" s="556"/>
      <c r="C338" s="556"/>
      <c r="D338" s="556"/>
      <c r="E338" s="556"/>
      <c r="F338" s="557"/>
      <c r="G338" s="370"/>
    </row>
    <row r="339" spans="1:7" s="23" customFormat="1" ht="12" customHeight="1" x14ac:dyDescent="0.25">
      <c r="A339" s="398"/>
      <c r="B339" s="398"/>
      <c r="C339" s="398"/>
      <c r="D339" s="398"/>
      <c r="E339" s="520"/>
      <c r="F339" s="398"/>
      <c r="G339" s="399"/>
    </row>
    <row r="340" spans="1:7" s="332" customFormat="1" ht="12" customHeight="1" x14ac:dyDescent="0.2">
      <c r="A340" s="61" t="s">
        <v>573</v>
      </c>
      <c r="B340" s="140"/>
      <c r="C340" s="337" t="s">
        <v>354</v>
      </c>
      <c r="D340" s="138"/>
      <c r="E340" s="67"/>
      <c r="F340" s="139"/>
      <c r="G340" s="371"/>
    </row>
    <row r="341" spans="1:7" s="332" customFormat="1" ht="12" customHeight="1" x14ac:dyDescent="0.2">
      <c r="A341" s="144"/>
      <c r="B341" s="140"/>
      <c r="C341" s="140"/>
      <c r="D341" s="138"/>
      <c r="E341" s="67"/>
      <c r="F341" s="139"/>
      <c r="G341" s="371"/>
    </row>
    <row r="342" spans="1:7" s="332" customFormat="1" ht="12" customHeight="1" x14ac:dyDescent="0.2">
      <c r="A342" s="61" t="s">
        <v>738</v>
      </c>
      <c r="B342" s="140"/>
      <c r="C342" s="140" t="s">
        <v>355</v>
      </c>
      <c r="D342" s="138"/>
      <c r="E342" s="67"/>
      <c r="F342" s="139"/>
      <c r="G342" s="371"/>
    </row>
    <row r="343" spans="1:7" s="332" customFormat="1" ht="12" customHeight="1" x14ac:dyDescent="0.2">
      <c r="A343" s="144"/>
      <c r="B343" s="140"/>
      <c r="C343" s="140"/>
      <c r="D343" s="138"/>
      <c r="E343" s="67"/>
      <c r="F343" s="139"/>
      <c r="G343" s="371"/>
    </row>
    <row r="344" spans="1:7" s="332" customFormat="1" ht="12" customHeight="1" x14ac:dyDescent="0.2">
      <c r="A344" s="144" t="s">
        <v>574</v>
      </c>
      <c r="B344" s="140"/>
      <c r="C344" s="140" t="s">
        <v>577</v>
      </c>
      <c r="D344" s="138" t="s">
        <v>17</v>
      </c>
      <c r="E344" s="67">
        <v>20</v>
      </c>
      <c r="F344" s="139"/>
      <c r="G344" s="371"/>
    </row>
    <row r="345" spans="1:7" s="332" customFormat="1" ht="12" customHeight="1" x14ac:dyDescent="0.2">
      <c r="A345" s="144"/>
      <c r="B345" s="140"/>
      <c r="C345" s="140"/>
      <c r="D345" s="138"/>
      <c r="E345" s="67"/>
      <c r="F345" s="139"/>
      <c r="G345" s="371"/>
    </row>
    <row r="346" spans="1:7" s="332" customFormat="1" ht="12" customHeight="1" x14ac:dyDescent="0.2">
      <c r="A346" s="144" t="s">
        <v>575</v>
      </c>
      <c r="B346" s="140"/>
      <c r="C346" s="140" t="s">
        <v>578</v>
      </c>
      <c r="D346" s="138" t="s">
        <v>181</v>
      </c>
      <c r="E346" s="67">
        <v>50</v>
      </c>
      <c r="F346" s="139"/>
      <c r="G346" s="371"/>
    </row>
    <row r="347" spans="1:7" s="332" customFormat="1" ht="12" customHeight="1" x14ac:dyDescent="0.2">
      <c r="A347" s="144"/>
      <c r="B347" s="140"/>
      <c r="C347" s="140"/>
      <c r="D347" s="138"/>
      <c r="E347" s="67"/>
      <c r="F347" s="139"/>
      <c r="G347" s="372"/>
    </row>
    <row r="348" spans="1:7" s="332" customFormat="1" ht="12" customHeight="1" x14ac:dyDescent="0.2">
      <c r="A348" s="144" t="s">
        <v>576</v>
      </c>
      <c r="B348" s="140"/>
      <c r="C348" s="140" t="s">
        <v>579</v>
      </c>
      <c r="D348" s="138" t="s">
        <v>181</v>
      </c>
      <c r="E348" s="67">
        <v>8</v>
      </c>
      <c r="F348" s="139"/>
      <c r="G348" s="371"/>
    </row>
    <row r="349" spans="1:7" s="332" customFormat="1" ht="12" customHeight="1" x14ac:dyDescent="0.2">
      <c r="A349" s="144"/>
      <c r="B349" s="140"/>
      <c r="C349" s="140"/>
      <c r="D349" s="138"/>
      <c r="E349" s="67"/>
      <c r="F349" s="139"/>
      <c r="G349" s="372"/>
    </row>
    <row r="350" spans="1:7" s="23" customFormat="1" ht="15" customHeight="1" x14ac:dyDescent="0.25">
      <c r="A350" s="61" t="s">
        <v>580</v>
      </c>
      <c r="B350" s="137" t="s">
        <v>365</v>
      </c>
      <c r="C350" s="137" t="s">
        <v>542</v>
      </c>
      <c r="D350" s="138"/>
      <c r="E350" s="397"/>
      <c r="F350" s="148"/>
      <c r="G350" s="371"/>
    </row>
    <row r="351" spans="1:7" s="23" customFormat="1" ht="12" customHeight="1" x14ac:dyDescent="0.25">
      <c r="A351" s="56"/>
      <c r="B351" s="140"/>
      <c r="C351" s="140"/>
      <c r="D351" s="138"/>
      <c r="E351" s="397"/>
      <c r="F351" s="148"/>
      <c r="G351" s="371"/>
    </row>
    <row r="352" spans="1:7" s="23" customFormat="1" ht="12" customHeight="1" x14ac:dyDescent="0.25">
      <c r="A352" s="61" t="s">
        <v>737</v>
      </c>
      <c r="B352" s="162"/>
      <c r="C352" s="137" t="s">
        <v>367</v>
      </c>
      <c r="D352" s="138"/>
      <c r="E352" s="397"/>
      <c r="F352" s="148"/>
      <c r="G352" s="371"/>
    </row>
    <row r="353" spans="1:7" s="23" customFormat="1" ht="12" customHeight="1" x14ac:dyDescent="0.25">
      <c r="A353" s="56"/>
      <c r="B353" s="140"/>
      <c r="C353" s="140"/>
      <c r="D353" s="138"/>
      <c r="E353" s="397"/>
      <c r="F353" s="148"/>
      <c r="G353" s="371"/>
    </row>
    <row r="354" spans="1:7" s="23" customFormat="1" ht="12" customHeight="1" x14ac:dyDescent="0.25">
      <c r="A354" s="56" t="s">
        <v>581</v>
      </c>
      <c r="B354" s="140"/>
      <c r="C354" s="141" t="s">
        <v>368</v>
      </c>
      <c r="D354" s="138"/>
      <c r="E354" s="397"/>
      <c r="F354" s="148"/>
      <c r="G354" s="371"/>
    </row>
    <row r="355" spans="1:7" s="23" customFormat="1" ht="12" customHeight="1" x14ac:dyDescent="0.25">
      <c r="A355" s="56"/>
      <c r="B355" s="140"/>
      <c r="C355" s="140"/>
      <c r="D355" s="138"/>
      <c r="E355" s="397"/>
      <c r="F355" s="148"/>
      <c r="G355" s="371"/>
    </row>
    <row r="356" spans="1:7" s="23" customFormat="1" ht="24" x14ac:dyDescent="0.25">
      <c r="A356" s="56"/>
      <c r="B356" s="140"/>
      <c r="C356" s="141" t="s">
        <v>364</v>
      </c>
      <c r="D356" s="138"/>
      <c r="E356" s="397"/>
      <c r="F356" s="148"/>
      <c r="G356" s="371"/>
    </row>
    <row r="357" spans="1:7" s="23" customFormat="1" ht="12" customHeight="1" x14ac:dyDescent="0.25">
      <c r="A357" s="56"/>
      <c r="B357" s="140"/>
      <c r="C357" s="140"/>
      <c r="D357" s="138"/>
      <c r="E357" s="397"/>
      <c r="F357" s="148"/>
      <c r="G357" s="371"/>
    </row>
    <row r="358" spans="1:7" s="23" customFormat="1" ht="12" customHeight="1" x14ac:dyDescent="0.25">
      <c r="A358" s="56" t="s">
        <v>582</v>
      </c>
      <c r="B358" s="141" t="s">
        <v>370</v>
      </c>
      <c r="C358" s="141" t="s">
        <v>371</v>
      </c>
      <c r="D358" s="143" t="s">
        <v>17</v>
      </c>
      <c r="E358" s="397">
        <f>1*(5600/2)*0.1*2</f>
        <v>560</v>
      </c>
      <c r="F358" s="148"/>
      <c r="G358" s="371"/>
    </row>
    <row r="359" spans="1:7" s="23" customFormat="1" ht="12" customHeight="1" x14ac:dyDescent="0.25">
      <c r="A359" s="56"/>
      <c r="B359" s="140"/>
      <c r="C359" s="140"/>
      <c r="D359" s="138"/>
      <c r="E359" s="397"/>
      <c r="F359" s="148"/>
      <c r="G359" s="371"/>
    </row>
    <row r="360" spans="1:7" s="23" customFormat="1" ht="12" customHeight="1" x14ac:dyDescent="0.25">
      <c r="A360" s="56" t="s">
        <v>583</v>
      </c>
      <c r="B360" s="140"/>
      <c r="C360" s="141" t="s">
        <v>373</v>
      </c>
      <c r="D360" s="143" t="s">
        <v>17</v>
      </c>
      <c r="E360" s="397">
        <f>E358</f>
        <v>560</v>
      </c>
      <c r="F360" s="148"/>
      <c r="G360" s="371"/>
    </row>
    <row r="361" spans="1:7" s="23" customFormat="1" ht="12" customHeight="1" x14ac:dyDescent="0.25">
      <c r="A361" s="56"/>
      <c r="B361" s="140"/>
      <c r="C361" s="140"/>
      <c r="D361" s="138"/>
      <c r="E361" s="397"/>
      <c r="F361" s="148"/>
      <c r="G361" s="371"/>
    </row>
    <row r="362" spans="1:7" s="23" customFormat="1" ht="12" customHeight="1" x14ac:dyDescent="0.25">
      <c r="A362" s="56" t="s">
        <v>584</v>
      </c>
      <c r="B362" s="140"/>
      <c r="C362" s="141" t="s">
        <v>374</v>
      </c>
      <c r="D362" s="138"/>
      <c r="E362" s="397"/>
      <c r="F362" s="148"/>
      <c r="G362" s="371"/>
    </row>
    <row r="363" spans="1:7" s="23" customFormat="1" ht="12" customHeight="1" x14ac:dyDescent="0.25">
      <c r="A363" s="56"/>
      <c r="B363" s="140"/>
      <c r="C363" s="140"/>
      <c r="D363" s="138"/>
      <c r="E363" s="397"/>
      <c r="F363" s="148"/>
      <c r="G363" s="371"/>
    </row>
    <row r="364" spans="1:7" s="23" customFormat="1" ht="12" customHeight="1" x14ac:dyDescent="0.25">
      <c r="A364" s="56"/>
      <c r="B364" s="141" t="s">
        <v>375</v>
      </c>
      <c r="C364" s="141" t="s">
        <v>376</v>
      </c>
      <c r="D364" s="138"/>
      <c r="E364" s="397"/>
      <c r="F364" s="148"/>
      <c r="G364" s="371"/>
    </row>
    <row r="365" spans="1:7" s="23" customFormat="1" ht="12" customHeight="1" x14ac:dyDescent="0.25">
      <c r="A365" s="56"/>
      <c r="B365" s="140"/>
      <c r="C365" s="140"/>
      <c r="D365" s="138"/>
      <c r="E365" s="397"/>
      <c r="F365" s="148"/>
      <c r="G365" s="371"/>
    </row>
    <row r="366" spans="1:7" s="23" customFormat="1" ht="12" customHeight="1" x14ac:dyDescent="0.25">
      <c r="A366" s="60"/>
      <c r="B366" s="140"/>
      <c r="C366" s="141" t="s">
        <v>371</v>
      </c>
      <c r="D366" s="143" t="s">
        <v>17</v>
      </c>
      <c r="E366" s="397"/>
      <c r="F366" s="148"/>
      <c r="G366" s="372" t="s">
        <v>307</v>
      </c>
    </row>
    <row r="367" spans="1:7" s="23" customFormat="1" ht="12" customHeight="1" x14ac:dyDescent="0.25">
      <c r="A367" s="60"/>
      <c r="B367" s="140"/>
      <c r="C367" s="141"/>
      <c r="D367" s="138"/>
      <c r="E367" s="397"/>
      <c r="F367" s="148"/>
      <c r="G367" s="372"/>
    </row>
    <row r="368" spans="1:7" s="23" customFormat="1" ht="12" customHeight="1" x14ac:dyDescent="0.25">
      <c r="A368" s="60"/>
      <c r="B368" s="140"/>
      <c r="C368" s="141" t="s">
        <v>373</v>
      </c>
      <c r="D368" s="143" t="s">
        <v>17</v>
      </c>
      <c r="E368" s="397"/>
      <c r="F368" s="148"/>
      <c r="G368" s="372" t="s">
        <v>307</v>
      </c>
    </row>
    <row r="369" spans="1:8" s="23" customFormat="1" ht="15" x14ac:dyDescent="0.25">
      <c r="A369" s="60"/>
      <c r="B369" s="140"/>
      <c r="C369" s="141"/>
      <c r="D369" s="143"/>
      <c r="E369" s="397"/>
      <c r="F369" s="148"/>
      <c r="G369" s="371"/>
    </row>
    <row r="370" spans="1:8" s="23" customFormat="1" ht="12" customHeight="1" x14ac:dyDescent="0.25">
      <c r="A370" s="60"/>
      <c r="B370" s="140"/>
      <c r="C370" s="141" t="s">
        <v>380</v>
      </c>
      <c r="D370" s="143" t="s">
        <v>17</v>
      </c>
      <c r="E370" s="397">
        <v>50</v>
      </c>
      <c r="F370" s="148"/>
      <c r="G370" s="371"/>
    </row>
    <row r="371" spans="1:8" s="23" customFormat="1" ht="12" customHeight="1" x14ac:dyDescent="0.25">
      <c r="A371" s="56"/>
      <c r="B371" s="140"/>
      <c r="C371" s="140"/>
      <c r="D371" s="138"/>
      <c r="E371" s="397"/>
      <c r="F371" s="148"/>
      <c r="G371" s="371"/>
    </row>
    <row r="372" spans="1:8" s="23" customFormat="1" ht="24" x14ac:dyDescent="0.25">
      <c r="A372" s="56" t="s">
        <v>585</v>
      </c>
      <c r="B372" s="141" t="s">
        <v>64</v>
      </c>
      <c r="C372" s="27" t="s">
        <v>735</v>
      </c>
      <c r="D372" s="26" t="s">
        <v>17</v>
      </c>
      <c r="E372" s="397">
        <v>25</v>
      </c>
      <c r="F372" s="171"/>
      <c r="G372" s="373"/>
    </row>
    <row r="373" spans="1:8" s="23" customFormat="1" ht="12" customHeight="1" x14ac:dyDescent="0.25">
      <c r="A373" s="56"/>
      <c r="B373" s="140"/>
      <c r="C373" s="140"/>
      <c r="D373" s="138"/>
      <c r="E373" s="397"/>
      <c r="F373" s="148"/>
      <c r="G373" s="371"/>
    </row>
    <row r="374" spans="1:8" s="23" customFormat="1" ht="12" customHeight="1" x14ac:dyDescent="0.25">
      <c r="A374" s="56" t="s">
        <v>586</v>
      </c>
      <c r="B374" s="141" t="s">
        <v>305</v>
      </c>
      <c r="C374" s="141" t="s">
        <v>381</v>
      </c>
      <c r="D374" s="138"/>
      <c r="E374" s="397"/>
      <c r="F374" s="148"/>
      <c r="G374" s="371"/>
    </row>
    <row r="375" spans="1:8" s="23" customFormat="1" ht="12" customHeight="1" x14ac:dyDescent="0.25">
      <c r="A375" s="56"/>
      <c r="B375" s="140"/>
      <c r="C375" s="140"/>
      <c r="D375" s="138"/>
      <c r="E375" s="397"/>
      <c r="F375" s="148"/>
      <c r="G375" s="371"/>
    </row>
    <row r="376" spans="1:8" s="23" customFormat="1" ht="12" customHeight="1" x14ac:dyDescent="0.25">
      <c r="A376" s="56" t="s">
        <v>587</v>
      </c>
      <c r="B376" s="140"/>
      <c r="C376" s="141" t="s">
        <v>382</v>
      </c>
      <c r="D376" s="143" t="s">
        <v>17</v>
      </c>
      <c r="E376" s="397">
        <f>3600*1*0.1*2</f>
        <v>720</v>
      </c>
      <c r="F376" s="148"/>
      <c r="G376" s="371"/>
    </row>
    <row r="377" spans="1:8" s="332" customFormat="1" ht="12" customHeight="1" x14ac:dyDescent="0.2">
      <c r="A377" s="60"/>
      <c r="B377" s="140"/>
      <c r="C377" s="141"/>
      <c r="D377" s="143"/>
      <c r="E377" s="397"/>
      <c r="F377" s="148"/>
      <c r="G377" s="371"/>
    </row>
    <row r="378" spans="1:8" s="332" customFormat="1" ht="12" customHeight="1" x14ac:dyDescent="0.2">
      <c r="A378" s="61" t="s">
        <v>588</v>
      </c>
      <c r="B378" s="140"/>
      <c r="C378" s="146" t="s">
        <v>543</v>
      </c>
      <c r="D378" s="138"/>
      <c r="E378" s="397"/>
      <c r="F378" s="148"/>
      <c r="G378" s="371"/>
    </row>
    <row r="379" spans="1:8" s="332" customFormat="1" ht="12" customHeight="1" x14ac:dyDescent="0.2">
      <c r="A379" s="56"/>
      <c r="B379" s="140"/>
      <c r="C379" s="146"/>
      <c r="D379" s="138"/>
      <c r="E379" s="397"/>
      <c r="F379" s="148"/>
      <c r="G379" s="371"/>
    </row>
    <row r="380" spans="1:8" s="332" customFormat="1" ht="12" customHeight="1" x14ac:dyDescent="0.2">
      <c r="A380" s="61" t="s">
        <v>736</v>
      </c>
      <c r="B380" s="140"/>
      <c r="C380" s="140" t="s">
        <v>534</v>
      </c>
      <c r="D380" s="138"/>
      <c r="E380" s="67"/>
      <c r="F380" s="139"/>
      <c r="G380" s="372"/>
    </row>
    <row r="381" spans="1:8" s="332" customFormat="1" ht="12" customHeight="1" x14ac:dyDescent="0.2">
      <c r="A381" s="144"/>
      <c r="B381" s="140"/>
      <c r="C381" s="140"/>
      <c r="D381" s="138"/>
      <c r="E381" s="67"/>
      <c r="F381" s="139"/>
      <c r="G381" s="372"/>
    </row>
    <row r="382" spans="1:8" s="332" customFormat="1" ht="12" customHeight="1" x14ac:dyDescent="0.2">
      <c r="A382" s="56" t="s">
        <v>589</v>
      </c>
      <c r="B382" s="140"/>
      <c r="C382" s="146" t="s">
        <v>544</v>
      </c>
      <c r="D382" s="138"/>
      <c r="E382" s="67"/>
      <c r="F382" s="139"/>
      <c r="G382" s="372"/>
    </row>
    <row r="383" spans="1:8" s="332" customFormat="1" ht="12" customHeight="1" x14ac:dyDescent="0.2">
      <c r="A383" s="144"/>
      <c r="B383" s="140"/>
      <c r="C383" s="140"/>
      <c r="D383" s="138"/>
      <c r="E383" s="67"/>
      <c r="F383" s="139"/>
      <c r="G383" s="372"/>
    </row>
    <row r="384" spans="1:8" s="332" customFormat="1" ht="12" customHeight="1" x14ac:dyDescent="0.2">
      <c r="A384" s="144"/>
      <c r="B384" s="140"/>
      <c r="C384" s="140" t="s">
        <v>718</v>
      </c>
      <c r="D384" s="138" t="s">
        <v>41</v>
      </c>
      <c r="E384" s="67">
        <v>500</v>
      </c>
      <c r="F384" s="451"/>
      <c r="G384" s="372"/>
      <c r="H384" s="445"/>
    </row>
    <row r="385" spans="1:8" s="332" customFormat="1" ht="12" customHeight="1" x14ac:dyDescent="0.2">
      <c r="A385" s="144"/>
      <c r="B385" s="140"/>
      <c r="C385" s="140"/>
      <c r="D385" s="138"/>
      <c r="E385" s="67"/>
      <c r="F385" s="139"/>
      <c r="G385" s="372"/>
      <c r="H385" s="444"/>
    </row>
    <row r="386" spans="1:8" s="332" customFormat="1" ht="12" customHeight="1" x14ac:dyDescent="0.2">
      <c r="A386" s="56" t="s">
        <v>590</v>
      </c>
      <c r="B386" s="140"/>
      <c r="C386" s="146" t="s">
        <v>405</v>
      </c>
      <c r="D386" s="138"/>
      <c r="E386" s="67"/>
      <c r="F386" s="139"/>
      <c r="G386" s="372"/>
    </row>
    <row r="387" spans="1:8" s="332" customFormat="1" ht="12" customHeight="1" x14ac:dyDescent="0.2">
      <c r="A387" s="144"/>
      <c r="B387" s="140"/>
      <c r="C387" s="140"/>
      <c r="D387" s="138"/>
      <c r="E387" s="67"/>
      <c r="F387" s="139"/>
      <c r="G387" s="372"/>
    </row>
    <row r="388" spans="1:8" s="332" customFormat="1" ht="49.9" customHeight="1" x14ac:dyDescent="0.2">
      <c r="A388" s="144"/>
      <c r="B388" s="140"/>
      <c r="C388" s="140" t="s">
        <v>535</v>
      </c>
      <c r="D388" s="138"/>
      <c r="E388" s="67"/>
      <c r="F388" s="139"/>
      <c r="G388" s="372"/>
    </row>
    <row r="389" spans="1:8" s="332" customFormat="1" ht="12" customHeight="1" x14ac:dyDescent="0.2">
      <c r="A389" s="144"/>
      <c r="B389" s="140"/>
      <c r="C389" s="140"/>
      <c r="D389" s="138"/>
      <c r="E389" s="67"/>
      <c r="F389" s="139"/>
      <c r="G389" s="372"/>
    </row>
    <row r="390" spans="1:8" s="332" customFormat="1" ht="12" customHeight="1" x14ac:dyDescent="0.2">
      <c r="A390" s="56" t="s">
        <v>592</v>
      </c>
      <c r="B390" s="140"/>
      <c r="C390" s="146" t="s">
        <v>545</v>
      </c>
      <c r="D390" s="138"/>
      <c r="E390" s="67"/>
      <c r="F390" s="139"/>
      <c r="G390" s="372"/>
    </row>
    <row r="391" spans="1:8" s="332" customFormat="1" ht="12" customHeight="1" x14ac:dyDescent="0.2">
      <c r="A391" s="144"/>
      <c r="B391" s="140"/>
      <c r="C391" s="140"/>
      <c r="D391" s="138"/>
      <c r="E391" s="67"/>
      <c r="F391" s="139"/>
      <c r="G391" s="372"/>
    </row>
    <row r="392" spans="1:8" s="332" customFormat="1" ht="12" customHeight="1" x14ac:dyDescent="0.2">
      <c r="A392" s="144"/>
      <c r="B392" s="140"/>
      <c r="C392" s="140" t="s">
        <v>714</v>
      </c>
      <c r="D392" s="138" t="s">
        <v>181</v>
      </c>
      <c r="E392" s="67">
        <v>10</v>
      </c>
      <c r="F392" s="139"/>
      <c r="G392" s="372"/>
    </row>
    <row r="393" spans="1:8" s="332" customFormat="1" ht="12" customHeight="1" x14ac:dyDescent="0.2">
      <c r="A393" s="144"/>
      <c r="B393" s="140"/>
      <c r="C393" s="140"/>
      <c r="D393" s="138"/>
      <c r="E393" s="67"/>
      <c r="F393" s="139"/>
      <c r="G393" s="372"/>
    </row>
    <row r="394" spans="1:8" s="332" customFormat="1" ht="12" customHeight="1" x14ac:dyDescent="0.2">
      <c r="A394" s="144"/>
      <c r="B394" s="140"/>
      <c r="C394" s="140" t="s">
        <v>715</v>
      </c>
      <c r="D394" s="138" t="s">
        <v>181</v>
      </c>
      <c r="E394" s="67">
        <v>3</v>
      </c>
      <c r="F394" s="139"/>
      <c r="G394" s="371"/>
    </row>
    <row r="395" spans="1:8" s="332" customFormat="1" ht="12" customHeight="1" x14ac:dyDescent="0.2">
      <c r="A395" s="144"/>
      <c r="B395" s="140"/>
      <c r="C395" s="140"/>
      <c r="D395" s="138"/>
      <c r="E395" s="67"/>
      <c r="F395" s="139"/>
      <c r="G395" s="372"/>
    </row>
    <row r="396" spans="1:8" s="332" customFormat="1" ht="12" customHeight="1" x14ac:dyDescent="0.2">
      <c r="A396" s="144"/>
      <c r="B396" s="140"/>
      <c r="C396" s="140" t="s">
        <v>716</v>
      </c>
      <c r="D396" s="138" t="s">
        <v>181</v>
      </c>
      <c r="E396" s="67">
        <v>5</v>
      </c>
      <c r="F396" s="139"/>
      <c r="G396" s="371"/>
    </row>
    <row r="397" spans="1:8" s="332" customFormat="1" ht="12" customHeight="1" x14ac:dyDescent="0.2">
      <c r="A397" s="144"/>
      <c r="B397" s="140"/>
      <c r="C397" s="140"/>
      <c r="D397" s="138"/>
      <c r="E397" s="67"/>
      <c r="F397" s="139"/>
      <c r="G397" s="372"/>
    </row>
    <row r="398" spans="1:8" s="332" customFormat="1" ht="12" customHeight="1" x14ac:dyDescent="0.2">
      <c r="A398" s="144"/>
      <c r="B398" s="140"/>
      <c r="C398" s="140" t="s">
        <v>717</v>
      </c>
      <c r="D398" s="138" t="s">
        <v>181</v>
      </c>
      <c r="E398" s="67">
        <v>2</v>
      </c>
      <c r="F398" s="139"/>
      <c r="G398" s="371"/>
    </row>
    <row r="399" spans="1:8" s="332" customFormat="1" ht="12" customHeight="1" x14ac:dyDescent="0.2">
      <c r="A399" s="144"/>
      <c r="B399" s="140"/>
      <c r="C399" s="140"/>
      <c r="D399" s="138"/>
      <c r="E399" s="67"/>
      <c r="F399" s="139"/>
      <c r="G399" s="372"/>
    </row>
    <row r="400" spans="1:8" s="23" customFormat="1" ht="12" customHeight="1" x14ac:dyDescent="0.25">
      <c r="A400" s="323" t="s">
        <v>29</v>
      </c>
      <c r="B400" s="324"/>
      <c r="C400" s="324"/>
      <c r="D400" s="324"/>
      <c r="E400" s="517"/>
      <c r="F400" s="325"/>
      <c r="G400" s="366"/>
    </row>
    <row r="401" spans="1:7" s="23" customFormat="1" ht="12" customHeight="1" x14ac:dyDescent="0.25">
      <c r="A401" s="301" t="s">
        <v>0</v>
      </c>
      <c r="B401" s="301" t="s">
        <v>1</v>
      </c>
      <c r="C401" s="312" t="s">
        <v>2</v>
      </c>
      <c r="D401" s="301" t="s">
        <v>3</v>
      </c>
      <c r="E401" s="303" t="s">
        <v>4</v>
      </c>
      <c r="F401" s="331" t="s">
        <v>161</v>
      </c>
      <c r="G401" s="369" t="s">
        <v>6</v>
      </c>
    </row>
    <row r="402" spans="1:7" s="23" customFormat="1" ht="12" customHeight="1" x14ac:dyDescent="0.25">
      <c r="A402" s="555" t="s">
        <v>30</v>
      </c>
      <c r="B402" s="556"/>
      <c r="C402" s="556"/>
      <c r="D402" s="556"/>
      <c r="E402" s="556"/>
      <c r="F402" s="557"/>
      <c r="G402" s="370"/>
    </row>
    <row r="403" spans="1:7" s="23" customFormat="1" ht="12" customHeight="1" x14ac:dyDescent="0.25">
      <c r="A403" s="398"/>
      <c r="B403" s="398"/>
      <c r="C403" s="398"/>
      <c r="D403" s="398"/>
      <c r="E403" s="520"/>
      <c r="F403" s="398"/>
      <c r="G403" s="399"/>
    </row>
    <row r="404" spans="1:7" s="332" customFormat="1" ht="12" customHeight="1" x14ac:dyDescent="0.2">
      <c r="A404" s="56" t="s">
        <v>731</v>
      </c>
      <c r="B404" s="140"/>
      <c r="C404" s="146" t="s">
        <v>536</v>
      </c>
      <c r="D404" s="138"/>
      <c r="E404" s="67"/>
      <c r="F404" s="139"/>
      <c r="G404" s="372"/>
    </row>
    <row r="405" spans="1:7" s="332" customFormat="1" ht="12" customHeight="1" x14ac:dyDescent="0.2">
      <c r="A405" s="144"/>
      <c r="B405" s="140"/>
      <c r="C405" s="140"/>
      <c r="D405" s="138"/>
      <c r="E405" s="67"/>
      <c r="F405" s="139"/>
      <c r="G405" s="372"/>
    </row>
    <row r="406" spans="1:7" s="332" customFormat="1" ht="12" customHeight="1" x14ac:dyDescent="0.2">
      <c r="A406" s="144"/>
      <c r="B406" s="140"/>
      <c r="C406" s="140" t="s">
        <v>594</v>
      </c>
      <c r="D406" s="138" t="s">
        <v>458</v>
      </c>
      <c r="E406" s="67">
        <v>21</v>
      </c>
      <c r="F406" s="139"/>
      <c r="G406" s="371"/>
    </row>
    <row r="407" spans="1:7" s="332" customFormat="1" ht="12" customHeight="1" x14ac:dyDescent="0.2">
      <c r="A407" s="144"/>
      <c r="B407" s="140"/>
      <c r="C407" s="140"/>
      <c r="D407" s="138"/>
      <c r="E407" s="67"/>
      <c r="F407" s="139"/>
      <c r="G407" s="372"/>
    </row>
    <row r="408" spans="1:7" s="332" customFormat="1" ht="12" customHeight="1" x14ac:dyDescent="0.2">
      <c r="A408" s="144"/>
      <c r="B408" s="140"/>
      <c r="C408" s="140" t="s">
        <v>595</v>
      </c>
      <c r="D408" s="138" t="s">
        <v>12</v>
      </c>
      <c r="E408" s="67">
        <v>105</v>
      </c>
      <c r="F408" s="139"/>
      <c r="G408" s="371"/>
    </row>
    <row r="409" spans="1:7" s="332" customFormat="1" ht="12" customHeight="1" x14ac:dyDescent="0.2">
      <c r="A409" s="144"/>
      <c r="B409" s="140"/>
      <c r="C409" s="140"/>
      <c r="D409" s="138"/>
      <c r="E409" s="67"/>
      <c r="F409" s="139"/>
      <c r="G409" s="372"/>
    </row>
    <row r="410" spans="1:7" s="332" customFormat="1" ht="12" customHeight="1" x14ac:dyDescent="0.2">
      <c r="A410" s="144"/>
      <c r="B410" s="140"/>
      <c r="C410" s="140" t="s">
        <v>596</v>
      </c>
      <c r="D410" s="138" t="s">
        <v>49</v>
      </c>
      <c r="E410" s="507">
        <v>1</v>
      </c>
      <c r="F410" s="139"/>
      <c r="G410" s="371"/>
    </row>
    <row r="411" spans="1:7" s="332" customFormat="1" ht="12" customHeight="1" x14ac:dyDescent="0.2">
      <c r="A411" s="144"/>
      <c r="B411" s="140"/>
      <c r="C411" s="140"/>
      <c r="D411" s="138"/>
      <c r="E411" s="67"/>
      <c r="F411" s="139"/>
      <c r="G411" s="371"/>
    </row>
    <row r="412" spans="1:7" s="332" customFormat="1" ht="10.9" customHeight="1" x14ac:dyDescent="0.2">
      <c r="A412" s="56" t="s">
        <v>732</v>
      </c>
      <c r="B412" s="146"/>
      <c r="C412" s="146" t="s">
        <v>734</v>
      </c>
      <c r="D412" s="344"/>
      <c r="E412" s="508"/>
      <c r="F412" s="345"/>
      <c r="G412" s="374"/>
    </row>
    <row r="413" spans="1:7" s="332" customFormat="1" ht="12" customHeight="1" x14ac:dyDescent="0.2">
      <c r="A413" s="144"/>
      <c r="B413" s="140"/>
      <c r="C413" s="140"/>
      <c r="D413" s="138"/>
      <c r="E413" s="67"/>
      <c r="F413" s="139"/>
      <c r="G413" s="372"/>
    </row>
    <row r="414" spans="1:7" s="332" customFormat="1" ht="12" customHeight="1" x14ac:dyDescent="0.2">
      <c r="A414" s="144"/>
      <c r="B414" s="140"/>
      <c r="C414" s="140" t="s">
        <v>594</v>
      </c>
      <c r="D414" s="138" t="s">
        <v>458</v>
      </c>
      <c r="E414" s="67">
        <v>70</v>
      </c>
      <c r="F414" s="139"/>
      <c r="G414" s="371"/>
    </row>
    <row r="415" spans="1:7" s="332" customFormat="1" ht="12" customHeight="1" x14ac:dyDescent="0.2">
      <c r="A415" s="144"/>
      <c r="B415" s="140"/>
      <c r="C415" s="140" t="s">
        <v>191</v>
      </c>
      <c r="D415" s="138"/>
      <c r="E415" s="67"/>
      <c r="F415" s="139"/>
      <c r="G415" s="372"/>
    </row>
    <row r="416" spans="1:7" s="332" customFormat="1" ht="12" customHeight="1" x14ac:dyDescent="0.2">
      <c r="A416" s="144"/>
      <c r="B416" s="140"/>
      <c r="C416" s="140" t="s">
        <v>595</v>
      </c>
      <c r="D416" s="138" t="s">
        <v>12</v>
      </c>
      <c r="E416" s="67">
        <f>(0.25+0.3+0.3)*0.6*20*5</f>
        <v>51</v>
      </c>
      <c r="F416" s="139"/>
      <c r="G416" s="371"/>
    </row>
    <row r="417" spans="1:7" s="332" customFormat="1" ht="12" customHeight="1" x14ac:dyDescent="0.2">
      <c r="A417" s="144"/>
      <c r="B417" s="140"/>
      <c r="C417" s="140"/>
      <c r="D417" s="138"/>
      <c r="E417" s="67"/>
      <c r="F417" s="139"/>
      <c r="G417" s="372"/>
    </row>
    <row r="418" spans="1:7" s="332" customFormat="1" ht="12" customHeight="1" x14ac:dyDescent="0.2">
      <c r="A418" s="144"/>
      <c r="B418" s="140"/>
      <c r="C418" s="140" t="s">
        <v>596</v>
      </c>
      <c r="D418" s="138" t="s">
        <v>49</v>
      </c>
      <c r="E418" s="67">
        <v>1</v>
      </c>
      <c r="F418" s="139"/>
      <c r="G418" s="371"/>
    </row>
    <row r="419" spans="1:7" customFormat="1" ht="12.75" x14ac:dyDescent="0.2">
      <c r="A419" s="144"/>
      <c r="B419" s="140"/>
      <c r="C419" s="140"/>
      <c r="D419" s="138"/>
      <c r="E419" s="67"/>
      <c r="F419" s="139"/>
      <c r="G419" s="372"/>
    </row>
    <row r="420" spans="1:7" customFormat="1" ht="12.75" x14ac:dyDescent="0.2">
      <c r="A420" s="144"/>
      <c r="B420" s="140"/>
      <c r="C420" s="140" t="s">
        <v>597</v>
      </c>
      <c r="D420" s="138" t="s">
        <v>181</v>
      </c>
      <c r="E420" s="67">
        <v>26</v>
      </c>
      <c r="F420" s="139"/>
      <c r="G420" s="371"/>
    </row>
    <row r="421" spans="1:7" customFormat="1" ht="12.75" x14ac:dyDescent="0.2">
      <c r="A421" s="144"/>
      <c r="B421" s="140"/>
      <c r="C421" s="140"/>
      <c r="D421" s="138"/>
      <c r="E421" s="67"/>
      <c r="F421" s="139"/>
      <c r="G421" s="372"/>
    </row>
    <row r="422" spans="1:7" customFormat="1" ht="12.75" x14ac:dyDescent="0.2">
      <c r="A422" s="56" t="s">
        <v>593</v>
      </c>
      <c r="B422" s="78"/>
      <c r="C422" s="174" t="s">
        <v>445</v>
      </c>
      <c r="D422" s="78"/>
      <c r="E422" s="201"/>
      <c r="F422" s="76"/>
      <c r="G422" s="185"/>
    </row>
    <row r="423" spans="1:7" customFormat="1" ht="12.75" x14ac:dyDescent="0.2">
      <c r="A423" s="78"/>
      <c r="B423" s="78"/>
      <c r="C423" s="174"/>
      <c r="D423" s="78"/>
      <c r="E423" s="201"/>
      <c r="F423" s="76"/>
      <c r="G423" s="185"/>
    </row>
    <row r="424" spans="1:7" customFormat="1" ht="12.75" x14ac:dyDescent="0.2">
      <c r="A424" s="78"/>
      <c r="B424" s="78"/>
      <c r="C424" s="79" t="s">
        <v>549</v>
      </c>
      <c r="D424" s="78" t="s">
        <v>356</v>
      </c>
      <c r="E424" s="201">
        <v>5</v>
      </c>
      <c r="F424" s="182"/>
      <c r="G424" s="185"/>
    </row>
    <row r="425" spans="1:7" customFormat="1" ht="12.75" x14ac:dyDescent="0.2">
      <c r="A425" s="78"/>
      <c r="B425" s="78"/>
      <c r="C425" s="79"/>
      <c r="D425" s="78"/>
      <c r="E425" s="201"/>
      <c r="F425" s="76"/>
      <c r="G425" s="185"/>
    </row>
    <row r="426" spans="1:7" customFormat="1" ht="12.75" x14ac:dyDescent="0.2">
      <c r="A426" s="78"/>
      <c r="B426" s="78"/>
      <c r="C426" s="79" t="s">
        <v>547</v>
      </c>
      <c r="D426" s="78" t="s">
        <v>356</v>
      </c>
      <c r="E426" s="201">
        <v>5</v>
      </c>
      <c r="F426" s="182"/>
      <c r="G426" s="185"/>
    </row>
    <row r="427" spans="1:7" customFormat="1" ht="12.75" x14ac:dyDescent="0.2">
      <c r="A427" s="78"/>
      <c r="B427" s="78"/>
      <c r="C427" s="79"/>
      <c r="D427" s="78"/>
      <c r="E427" s="201"/>
      <c r="F427" s="182"/>
      <c r="G427" s="185"/>
    </row>
    <row r="428" spans="1:7" customFormat="1" ht="12.75" x14ac:dyDescent="0.2">
      <c r="A428" s="78"/>
      <c r="B428" s="78"/>
      <c r="C428" s="79" t="s">
        <v>548</v>
      </c>
      <c r="D428" s="78" t="s">
        <v>356</v>
      </c>
      <c r="E428" s="201">
        <v>5</v>
      </c>
      <c r="F428" s="76"/>
      <c r="G428" s="185"/>
    </row>
    <row r="429" spans="1:7" customFormat="1" ht="12.75" x14ac:dyDescent="0.2">
      <c r="A429" s="78"/>
      <c r="B429" s="78"/>
      <c r="C429" s="79"/>
      <c r="D429" s="78"/>
      <c r="E429" s="201"/>
      <c r="F429" s="76"/>
      <c r="G429" s="185"/>
    </row>
    <row r="430" spans="1:7" customFormat="1" ht="12.75" x14ac:dyDescent="0.2">
      <c r="A430" s="78"/>
      <c r="B430" s="78"/>
      <c r="C430" s="79" t="s">
        <v>550</v>
      </c>
      <c r="D430" s="78" t="s">
        <v>356</v>
      </c>
      <c r="E430" s="201">
        <v>3</v>
      </c>
      <c r="F430" s="76"/>
      <c r="G430" s="185"/>
    </row>
    <row r="431" spans="1:7" customFormat="1" ht="12.75" x14ac:dyDescent="0.2">
      <c r="A431" s="78"/>
      <c r="B431" s="78"/>
      <c r="C431" s="79"/>
      <c r="D431" s="78"/>
      <c r="E431" s="201"/>
      <c r="F431" s="76"/>
      <c r="G431" s="185"/>
    </row>
    <row r="432" spans="1:7" customFormat="1" ht="12.75" x14ac:dyDescent="0.2">
      <c r="A432" s="78"/>
      <c r="B432" s="78"/>
      <c r="C432" s="79" t="s">
        <v>692</v>
      </c>
      <c r="D432" s="78" t="s">
        <v>356</v>
      </c>
      <c r="E432" s="201">
        <v>2</v>
      </c>
      <c r="F432" s="76"/>
      <c r="G432" s="185"/>
    </row>
    <row r="433" spans="1:7" customFormat="1" ht="12.75" x14ac:dyDescent="0.2">
      <c r="A433" s="78"/>
      <c r="B433" s="78"/>
      <c r="C433" s="79"/>
      <c r="D433" s="78"/>
      <c r="E433" s="201"/>
      <c r="F433" s="76"/>
      <c r="G433" s="185"/>
    </row>
    <row r="434" spans="1:7" customFormat="1" ht="12.75" x14ac:dyDescent="0.2">
      <c r="A434" s="56" t="s">
        <v>733</v>
      </c>
      <c r="B434" s="78"/>
      <c r="C434" s="174" t="s">
        <v>599</v>
      </c>
      <c r="D434" s="78"/>
      <c r="E434" s="201"/>
      <c r="F434" s="76"/>
      <c r="G434" s="185"/>
    </row>
    <row r="435" spans="1:7" customFormat="1" ht="12.75" x14ac:dyDescent="0.2">
      <c r="A435" s="78"/>
      <c r="B435" s="78"/>
      <c r="C435" s="79"/>
      <c r="D435" s="78"/>
      <c r="E435" s="201"/>
      <c r="F435" s="76"/>
      <c r="G435" s="185"/>
    </row>
    <row r="436" spans="1:7" customFormat="1" ht="12.75" x14ac:dyDescent="0.2">
      <c r="A436" s="78"/>
      <c r="B436" s="78"/>
      <c r="C436" s="79" t="s">
        <v>598</v>
      </c>
      <c r="D436" s="78"/>
      <c r="E436" s="201"/>
      <c r="F436" s="76"/>
      <c r="G436" s="185"/>
    </row>
    <row r="437" spans="1:7" customFormat="1" ht="12.75" x14ac:dyDescent="0.2">
      <c r="A437" s="78"/>
      <c r="B437" s="78"/>
      <c r="C437" s="79" t="s">
        <v>600</v>
      </c>
      <c r="D437" s="78"/>
      <c r="E437" s="201"/>
      <c r="F437" s="76"/>
      <c r="G437" s="185"/>
    </row>
    <row r="438" spans="1:7" customFormat="1" ht="12.75" x14ac:dyDescent="0.2">
      <c r="A438" s="78"/>
      <c r="B438" s="78"/>
      <c r="C438" s="79"/>
      <c r="D438" s="78"/>
      <c r="E438" s="201"/>
      <c r="F438" s="76"/>
      <c r="G438" s="185"/>
    </row>
    <row r="439" spans="1:7" customFormat="1" ht="12.75" x14ac:dyDescent="0.2">
      <c r="A439" s="78"/>
      <c r="B439" s="78"/>
      <c r="C439" s="79" t="s">
        <v>708</v>
      </c>
      <c r="D439" s="78" t="s">
        <v>41</v>
      </c>
      <c r="E439" s="201">
        <v>20</v>
      </c>
      <c r="F439" s="76"/>
      <c r="G439" s="185"/>
    </row>
    <row r="440" spans="1:7" customFormat="1" ht="12.75" x14ac:dyDescent="0.2">
      <c r="A440" s="78"/>
      <c r="B440" s="78"/>
      <c r="C440" s="79"/>
      <c r="D440" s="78"/>
      <c r="E440" s="201"/>
      <c r="F440" s="76"/>
      <c r="G440" s="185"/>
    </row>
    <row r="441" spans="1:7" customFormat="1" ht="12.75" x14ac:dyDescent="0.2">
      <c r="A441" s="78"/>
      <c r="B441" s="78"/>
      <c r="C441" s="79" t="s">
        <v>603</v>
      </c>
      <c r="D441" s="78" t="s">
        <v>41</v>
      </c>
      <c r="E441" s="201">
        <v>30</v>
      </c>
      <c r="F441" s="76"/>
      <c r="G441" s="185"/>
    </row>
    <row r="442" spans="1:7" customFormat="1" ht="12.75" x14ac:dyDescent="0.2">
      <c r="A442" s="78"/>
      <c r="B442" s="78"/>
      <c r="C442" s="79"/>
      <c r="D442" s="78"/>
      <c r="E442" s="201"/>
      <c r="F442" s="76"/>
      <c r="G442" s="185"/>
    </row>
    <row r="443" spans="1:7" customFormat="1" ht="12.75" x14ac:dyDescent="0.2">
      <c r="A443" s="78"/>
      <c r="B443" s="78"/>
      <c r="C443" s="79" t="s">
        <v>602</v>
      </c>
      <c r="D443" s="78" t="s">
        <v>41</v>
      </c>
      <c r="E443" s="201">
        <v>120</v>
      </c>
      <c r="F443" s="76"/>
      <c r="G443" s="185"/>
    </row>
    <row r="444" spans="1:7" customFormat="1" ht="12.75" x14ac:dyDescent="0.2">
      <c r="A444" s="78"/>
      <c r="B444" s="78"/>
      <c r="C444" s="79"/>
      <c r="D444" s="78"/>
      <c r="E444" s="201"/>
      <c r="F444" s="76"/>
      <c r="G444" s="185"/>
    </row>
    <row r="445" spans="1:7" customFormat="1" ht="12.75" x14ac:dyDescent="0.2">
      <c r="A445" s="78"/>
      <c r="B445" s="78"/>
      <c r="C445" s="79" t="s">
        <v>601</v>
      </c>
      <c r="D445" s="78" t="s">
        <v>41</v>
      </c>
      <c r="E445" s="201">
        <v>120</v>
      </c>
      <c r="F445" s="76"/>
      <c r="G445" s="185"/>
    </row>
    <row r="446" spans="1:7" customFormat="1" ht="12.75" x14ac:dyDescent="0.2">
      <c r="A446" s="78"/>
      <c r="B446" s="78"/>
      <c r="C446" s="79"/>
      <c r="D446" s="78"/>
      <c r="E446" s="201"/>
      <c r="F446" s="76"/>
      <c r="G446" s="185"/>
    </row>
    <row r="447" spans="1:7" customFormat="1" ht="12.75" x14ac:dyDescent="0.2">
      <c r="A447" s="78"/>
      <c r="B447" s="78"/>
      <c r="C447" s="79"/>
      <c r="D447" s="78"/>
      <c r="E447" s="201"/>
      <c r="F447" s="76"/>
      <c r="G447" s="185"/>
    </row>
    <row r="448" spans="1:7" customFormat="1" ht="12.75" x14ac:dyDescent="0.2">
      <c r="A448" s="78"/>
      <c r="B448" s="78"/>
      <c r="C448" s="79"/>
      <c r="D448" s="78"/>
      <c r="E448" s="201"/>
      <c r="F448" s="76"/>
      <c r="G448" s="185"/>
    </row>
    <row r="449" spans="1:8" customFormat="1" ht="12.75" x14ac:dyDescent="0.2">
      <c r="A449" s="177"/>
      <c r="B449" s="177"/>
      <c r="C449" s="178"/>
      <c r="D449" s="177"/>
      <c r="E449" s="521"/>
      <c r="F449" s="194"/>
      <c r="G449" s="195"/>
    </row>
    <row r="450" spans="1:8" s="332" customFormat="1" ht="12" customHeight="1" x14ac:dyDescent="0.2">
      <c r="A450" s="323" t="s">
        <v>551</v>
      </c>
      <c r="B450" s="324"/>
      <c r="C450" s="324"/>
      <c r="D450" s="324"/>
      <c r="E450" s="517"/>
      <c r="F450" s="325"/>
      <c r="G450" s="366"/>
      <c r="H450" s="479"/>
    </row>
    <row r="451" spans="1:8" x14ac:dyDescent="0.2">
      <c r="A451" s="338"/>
      <c r="B451" s="338"/>
      <c r="D451" s="338"/>
      <c r="F451" s="308"/>
      <c r="G451" s="375"/>
    </row>
    <row r="452" spans="1:8" x14ac:dyDescent="0.2">
      <c r="A452" s="339"/>
      <c r="B452" s="339"/>
      <c r="C452" s="339"/>
      <c r="D452" s="339"/>
      <c r="E452" s="509"/>
      <c r="F452" s="340"/>
      <c r="G452" s="376"/>
    </row>
    <row r="453" spans="1:8" x14ac:dyDescent="0.2">
      <c r="A453" s="339"/>
      <c r="B453" s="339"/>
      <c r="C453" s="339"/>
      <c r="D453" s="339"/>
      <c r="E453" s="509"/>
      <c r="F453" s="340"/>
      <c r="G453" s="376"/>
    </row>
    <row r="454" spans="1:8" x14ac:dyDescent="0.2">
      <c r="A454" s="339"/>
      <c r="B454" s="339"/>
      <c r="C454" s="339"/>
      <c r="D454" s="339"/>
      <c r="E454" s="509"/>
      <c r="F454" s="340"/>
      <c r="G454" s="376"/>
    </row>
    <row r="455" spans="1:8" x14ac:dyDescent="0.2">
      <c r="A455" s="338"/>
      <c r="B455" s="338"/>
      <c r="D455" s="338"/>
      <c r="F455" s="308"/>
      <c r="G455" s="375"/>
    </row>
    <row r="456" spans="1:8" x14ac:dyDescent="0.2">
      <c r="A456" s="338"/>
      <c r="B456" s="338"/>
      <c r="D456" s="338"/>
      <c r="F456" s="308"/>
      <c r="G456" s="375"/>
    </row>
    <row r="457" spans="1:8" x14ac:dyDescent="0.2">
      <c r="A457" s="338"/>
      <c r="B457" s="338"/>
      <c r="D457" s="338"/>
      <c r="F457" s="308"/>
      <c r="G457" s="375"/>
    </row>
    <row r="458" spans="1:8" x14ac:dyDescent="0.2">
      <c r="A458" s="338"/>
      <c r="B458" s="338"/>
      <c r="D458" s="338"/>
      <c r="F458" s="308"/>
      <c r="G458" s="375"/>
    </row>
    <row r="459" spans="1:8" x14ac:dyDescent="0.2">
      <c r="A459" s="338"/>
      <c r="B459" s="338"/>
      <c r="C459" s="314"/>
      <c r="D459" s="338"/>
      <c r="F459" s="308"/>
      <c r="G459" s="377"/>
    </row>
    <row r="460" spans="1:8" x14ac:dyDescent="0.2">
      <c r="A460" s="338"/>
      <c r="B460" s="338"/>
      <c r="C460" s="314"/>
      <c r="D460" s="338"/>
      <c r="F460" s="308"/>
      <c r="G460" s="377"/>
    </row>
    <row r="461" spans="1:8" x14ac:dyDescent="0.2">
      <c r="A461" s="338"/>
      <c r="B461" s="338"/>
      <c r="D461" s="338"/>
      <c r="F461" s="341"/>
      <c r="G461" s="377"/>
    </row>
    <row r="462" spans="1:8" x14ac:dyDescent="0.2">
      <c r="A462" s="338"/>
      <c r="B462" s="338"/>
      <c r="D462" s="338"/>
      <c r="F462" s="308"/>
      <c r="G462" s="377"/>
    </row>
    <row r="463" spans="1:8" x14ac:dyDescent="0.2">
      <c r="A463" s="338"/>
      <c r="B463" s="338"/>
      <c r="D463" s="338"/>
      <c r="F463" s="308"/>
      <c r="G463" s="377"/>
    </row>
    <row r="464" spans="1:8" x14ac:dyDescent="0.2">
      <c r="A464" s="338"/>
      <c r="B464" s="338"/>
      <c r="D464" s="338"/>
      <c r="F464" s="308"/>
      <c r="G464" s="377"/>
    </row>
    <row r="465" spans="1:7" x14ac:dyDescent="0.2">
      <c r="A465" s="338"/>
      <c r="B465" s="338"/>
      <c r="D465" s="338"/>
      <c r="E465" s="522"/>
      <c r="F465" s="342"/>
      <c r="G465" s="377"/>
    </row>
    <row r="466" spans="1:7" x14ac:dyDescent="0.2">
      <c r="A466" s="338"/>
      <c r="B466" s="338"/>
      <c r="D466" s="338"/>
      <c r="F466" s="308"/>
      <c r="G466" s="377"/>
    </row>
    <row r="467" spans="1:7" x14ac:dyDescent="0.2">
      <c r="A467" s="338"/>
      <c r="B467" s="338"/>
      <c r="D467" s="338"/>
      <c r="F467" s="308"/>
      <c r="G467" s="377"/>
    </row>
    <row r="468" spans="1:7" x14ac:dyDescent="0.2">
      <c r="A468" s="338"/>
      <c r="B468" s="338"/>
      <c r="D468" s="338"/>
      <c r="F468" s="308"/>
      <c r="G468" s="377"/>
    </row>
    <row r="469" spans="1:7" x14ac:dyDescent="0.2">
      <c r="A469" s="338"/>
      <c r="B469" s="338"/>
      <c r="D469" s="338"/>
      <c r="F469" s="341"/>
      <c r="G469" s="377"/>
    </row>
    <row r="470" spans="1:7" x14ac:dyDescent="0.2">
      <c r="A470" s="338"/>
      <c r="B470" s="338"/>
      <c r="C470" s="314"/>
      <c r="D470" s="338"/>
      <c r="F470" s="308"/>
      <c r="G470" s="377"/>
    </row>
    <row r="471" spans="1:7" x14ac:dyDescent="0.2">
      <c r="A471" s="338"/>
      <c r="B471" s="338"/>
      <c r="C471" s="314"/>
      <c r="D471" s="338"/>
      <c r="F471" s="308"/>
      <c r="G471" s="377"/>
    </row>
    <row r="472" spans="1:7" x14ac:dyDescent="0.2">
      <c r="A472" s="338"/>
      <c r="B472" s="338"/>
      <c r="C472" s="314"/>
      <c r="D472" s="338"/>
      <c r="F472" s="308"/>
      <c r="G472" s="377"/>
    </row>
    <row r="473" spans="1:7" x14ac:dyDescent="0.2">
      <c r="A473" s="338"/>
      <c r="B473" s="338"/>
      <c r="C473" s="314"/>
      <c r="D473" s="338"/>
      <c r="F473" s="308"/>
      <c r="G473" s="377"/>
    </row>
    <row r="474" spans="1:7" x14ac:dyDescent="0.2">
      <c r="A474" s="338"/>
      <c r="B474" s="338"/>
      <c r="C474" s="314"/>
      <c r="D474" s="338"/>
      <c r="F474" s="308"/>
      <c r="G474" s="377"/>
    </row>
    <row r="475" spans="1:7" x14ac:dyDescent="0.2">
      <c r="A475" s="338"/>
      <c r="B475" s="338"/>
      <c r="C475" s="314"/>
      <c r="D475" s="338"/>
      <c r="E475" s="522"/>
      <c r="F475" s="343"/>
      <c r="G475" s="377"/>
    </row>
    <row r="476" spans="1:7" x14ac:dyDescent="0.2">
      <c r="A476" s="338"/>
      <c r="B476" s="338"/>
      <c r="D476" s="338"/>
      <c r="F476" s="308"/>
      <c r="G476" s="377"/>
    </row>
    <row r="477" spans="1:7" x14ac:dyDescent="0.2">
      <c r="A477" s="339"/>
      <c r="B477" s="339"/>
      <c r="C477" s="314"/>
      <c r="D477" s="338"/>
      <c r="F477" s="308"/>
      <c r="G477" s="377"/>
    </row>
    <row r="478" spans="1:7" x14ac:dyDescent="0.2">
      <c r="A478" s="339"/>
      <c r="B478" s="339"/>
      <c r="C478" s="314"/>
      <c r="D478" s="338"/>
      <c r="F478" s="308"/>
      <c r="G478" s="377"/>
    </row>
    <row r="479" spans="1:7" x14ac:dyDescent="0.2">
      <c r="A479" s="339"/>
      <c r="B479" s="339"/>
      <c r="C479" s="314"/>
      <c r="D479" s="338"/>
      <c r="F479" s="308"/>
      <c r="G479" s="377"/>
    </row>
    <row r="480" spans="1:7" x14ac:dyDescent="0.2">
      <c r="A480" s="339"/>
      <c r="B480" s="339"/>
      <c r="C480" s="314"/>
      <c r="D480" s="338"/>
      <c r="F480" s="308"/>
      <c r="G480" s="375"/>
    </row>
    <row r="481" spans="1:7" x14ac:dyDescent="0.2">
      <c r="A481" s="339"/>
      <c r="B481" s="339"/>
      <c r="C481" s="314"/>
      <c r="D481" s="338"/>
      <c r="F481" s="308"/>
      <c r="G481" s="375"/>
    </row>
    <row r="482" spans="1:7" x14ac:dyDescent="0.2">
      <c r="A482" s="339"/>
      <c r="B482" s="339"/>
      <c r="C482" s="314"/>
      <c r="D482" s="338"/>
      <c r="F482" s="308"/>
      <c r="G482" s="375"/>
    </row>
    <row r="483" spans="1:7" x14ac:dyDescent="0.2">
      <c r="A483" s="339"/>
      <c r="B483" s="339"/>
      <c r="C483" s="314"/>
      <c r="D483" s="338"/>
      <c r="F483" s="308"/>
      <c r="G483" s="375"/>
    </row>
    <row r="484" spans="1:7" x14ac:dyDescent="0.2">
      <c r="A484" s="339"/>
      <c r="B484" s="339"/>
      <c r="C484" s="314"/>
      <c r="D484" s="338"/>
      <c r="F484" s="308"/>
      <c r="G484" s="375"/>
    </row>
    <row r="485" spans="1:7" x14ac:dyDescent="0.2">
      <c r="A485" s="339"/>
      <c r="B485" s="339"/>
      <c r="C485" s="314"/>
      <c r="D485" s="338"/>
      <c r="F485" s="308"/>
      <c r="G485" s="375"/>
    </row>
    <row r="486" spans="1:7" x14ac:dyDescent="0.2">
      <c r="A486" s="339"/>
      <c r="B486" s="339"/>
      <c r="C486" s="314"/>
      <c r="D486" s="338"/>
      <c r="F486" s="308"/>
      <c r="G486" s="375"/>
    </row>
    <row r="487" spans="1:7" x14ac:dyDescent="0.2">
      <c r="A487" s="339"/>
      <c r="B487" s="339"/>
      <c r="C487" s="314"/>
      <c r="D487" s="338"/>
      <c r="F487" s="308"/>
      <c r="G487" s="375"/>
    </row>
    <row r="488" spans="1:7" x14ac:dyDescent="0.2">
      <c r="A488" s="339"/>
      <c r="B488" s="339"/>
      <c r="C488" s="314"/>
      <c r="D488" s="338"/>
      <c r="F488" s="308"/>
      <c r="G488" s="375"/>
    </row>
    <row r="489" spans="1:7" x14ac:dyDescent="0.2">
      <c r="A489" s="339"/>
      <c r="B489" s="339"/>
      <c r="C489" s="314"/>
      <c r="D489" s="338"/>
      <c r="F489" s="308"/>
      <c r="G489" s="375"/>
    </row>
    <row r="490" spans="1:7" x14ac:dyDescent="0.2">
      <c r="A490" s="339"/>
      <c r="B490" s="339"/>
      <c r="C490" s="314"/>
      <c r="D490" s="338"/>
      <c r="F490" s="308"/>
      <c r="G490" s="375"/>
    </row>
    <row r="491" spans="1:7" x14ac:dyDescent="0.2">
      <c r="A491" s="339"/>
      <c r="B491" s="339"/>
      <c r="C491" s="314"/>
      <c r="D491" s="338"/>
      <c r="F491" s="308"/>
      <c r="G491" s="375"/>
    </row>
    <row r="492" spans="1:7" x14ac:dyDescent="0.2">
      <c r="A492" s="339"/>
      <c r="B492" s="339"/>
      <c r="C492" s="314"/>
      <c r="D492" s="338"/>
      <c r="F492" s="308"/>
      <c r="G492" s="375"/>
    </row>
    <row r="493" spans="1:7" x14ac:dyDescent="0.2">
      <c r="A493" s="339"/>
      <c r="B493" s="339"/>
      <c r="C493" s="314"/>
      <c r="D493" s="338"/>
      <c r="F493" s="308"/>
      <c r="G493" s="375"/>
    </row>
    <row r="494" spans="1:7" x14ac:dyDescent="0.2">
      <c r="A494" s="339"/>
      <c r="B494" s="339"/>
      <c r="C494" s="314"/>
      <c r="D494" s="338"/>
      <c r="F494" s="308"/>
      <c r="G494" s="375"/>
    </row>
    <row r="495" spans="1:7" x14ac:dyDescent="0.2">
      <c r="A495" s="339"/>
      <c r="B495" s="339"/>
      <c r="C495" s="314"/>
      <c r="D495" s="338"/>
      <c r="F495" s="308"/>
      <c r="G495" s="375"/>
    </row>
    <row r="496" spans="1:7" x14ac:dyDescent="0.2">
      <c r="A496" s="339"/>
      <c r="B496" s="339"/>
      <c r="C496" s="314">
        <f>5*4*3</f>
        <v>60</v>
      </c>
      <c r="D496" s="338"/>
      <c r="F496" s="308"/>
      <c r="G496" s="375"/>
    </row>
    <row r="497" spans="1:7" x14ac:dyDescent="0.2">
      <c r="A497" s="339"/>
      <c r="B497" s="339"/>
      <c r="C497" s="314"/>
      <c r="D497" s="338"/>
      <c r="F497" s="308"/>
      <c r="G497" s="375"/>
    </row>
    <row r="498" spans="1:7" x14ac:dyDescent="0.2">
      <c r="A498" s="339"/>
      <c r="B498" s="339"/>
      <c r="C498" s="314"/>
      <c r="D498" s="338"/>
      <c r="F498" s="308"/>
      <c r="G498" s="375"/>
    </row>
    <row r="499" spans="1:7" x14ac:dyDescent="0.2">
      <c r="A499" s="339"/>
      <c r="B499" s="339"/>
      <c r="C499" s="314"/>
      <c r="D499" s="338"/>
      <c r="F499" s="308"/>
      <c r="G499" s="375"/>
    </row>
    <row r="500" spans="1:7" x14ac:dyDescent="0.2">
      <c r="A500" s="339"/>
      <c r="B500" s="339"/>
      <c r="C500" s="314"/>
      <c r="D500" s="338"/>
      <c r="F500" s="308"/>
      <c r="G500" s="375"/>
    </row>
    <row r="501" spans="1:7" x14ac:dyDescent="0.2">
      <c r="A501" s="339"/>
      <c r="B501" s="339"/>
      <c r="C501" s="314"/>
      <c r="D501" s="338"/>
      <c r="F501" s="308"/>
      <c r="G501" s="375"/>
    </row>
    <row r="502" spans="1:7" x14ac:dyDescent="0.2">
      <c r="A502" s="339"/>
      <c r="B502" s="339"/>
      <c r="C502" s="314"/>
      <c r="D502" s="338"/>
      <c r="F502" s="308"/>
      <c r="G502" s="375"/>
    </row>
    <row r="503" spans="1:7" x14ac:dyDescent="0.2">
      <c r="A503" s="339"/>
      <c r="B503" s="339"/>
      <c r="C503" s="314"/>
      <c r="D503" s="338"/>
      <c r="F503" s="308"/>
      <c r="G503" s="375"/>
    </row>
    <row r="504" spans="1:7" x14ac:dyDescent="0.2">
      <c r="A504" s="339"/>
      <c r="B504" s="339"/>
      <c r="C504" s="314"/>
      <c r="D504" s="338"/>
      <c r="F504" s="308"/>
      <c r="G504" s="375"/>
    </row>
    <row r="505" spans="1:7" x14ac:dyDescent="0.2">
      <c r="A505" s="339"/>
      <c r="B505" s="339"/>
      <c r="C505" s="314"/>
      <c r="D505" s="338"/>
      <c r="F505" s="308"/>
      <c r="G505" s="375"/>
    </row>
    <row r="506" spans="1:7" x14ac:dyDescent="0.2">
      <c r="A506" s="339"/>
      <c r="B506" s="339"/>
      <c r="C506" s="314"/>
      <c r="D506" s="338"/>
      <c r="F506" s="308"/>
      <c r="G506" s="375"/>
    </row>
    <row r="507" spans="1:7" x14ac:dyDescent="0.2">
      <c r="A507" s="339"/>
      <c r="B507" s="339"/>
      <c r="C507" s="314"/>
      <c r="D507" s="338"/>
      <c r="F507" s="308"/>
      <c r="G507" s="375"/>
    </row>
    <row r="508" spans="1:7" x14ac:dyDescent="0.2">
      <c r="A508" s="339"/>
      <c r="B508" s="339"/>
      <c r="C508" s="314"/>
      <c r="D508" s="338"/>
      <c r="F508" s="308"/>
      <c r="G508" s="375"/>
    </row>
    <row r="509" spans="1:7" x14ac:dyDescent="0.2">
      <c r="A509" s="339"/>
      <c r="B509" s="339"/>
      <c r="C509" s="314"/>
      <c r="D509" s="338"/>
      <c r="F509" s="308"/>
      <c r="G509" s="375"/>
    </row>
    <row r="510" spans="1:7" x14ac:dyDescent="0.2">
      <c r="A510" s="339"/>
      <c r="B510" s="339"/>
      <c r="C510" s="314"/>
      <c r="D510" s="338"/>
      <c r="F510" s="308"/>
      <c r="G510" s="375"/>
    </row>
    <row r="511" spans="1:7" x14ac:dyDescent="0.2">
      <c r="A511" s="339"/>
      <c r="B511" s="339"/>
      <c r="C511" s="314"/>
      <c r="D511" s="338"/>
      <c r="F511" s="308"/>
      <c r="G511" s="375"/>
    </row>
    <row r="512" spans="1:7" x14ac:dyDescent="0.2">
      <c r="A512" s="339"/>
      <c r="B512" s="339"/>
      <c r="C512" s="314"/>
      <c r="D512" s="338"/>
      <c r="F512" s="308"/>
      <c r="G512" s="375"/>
    </row>
    <row r="513" spans="1:7" x14ac:dyDescent="0.2">
      <c r="A513" s="339"/>
      <c r="B513" s="339"/>
      <c r="C513" s="314"/>
      <c r="D513" s="338"/>
      <c r="F513" s="308"/>
      <c r="G513" s="375"/>
    </row>
    <row r="514" spans="1:7" x14ac:dyDescent="0.2">
      <c r="A514" s="339"/>
      <c r="B514" s="339"/>
      <c r="C514" s="314"/>
      <c r="D514" s="338"/>
      <c r="F514" s="308"/>
      <c r="G514" s="375"/>
    </row>
    <row r="515" spans="1:7" x14ac:dyDescent="0.2">
      <c r="A515" s="339"/>
      <c r="B515" s="339"/>
      <c r="C515" s="314"/>
      <c r="D515" s="338"/>
      <c r="F515" s="308"/>
      <c r="G515" s="375"/>
    </row>
    <row r="516" spans="1:7" x14ac:dyDescent="0.2">
      <c r="A516" s="339"/>
      <c r="B516" s="339"/>
      <c r="C516" s="314"/>
      <c r="D516" s="338"/>
      <c r="F516" s="308"/>
      <c r="G516" s="375"/>
    </row>
    <row r="517" spans="1:7" x14ac:dyDescent="0.2">
      <c r="A517" s="339"/>
      <c r="B517" s="339"/>
      <c r="C517" s="314"/>
      <c r="D517" s="338"/>
      <c r="F517" s="308"/>
      <c r="G517" s="375"/>
    </row>
    <row r="518" spans="1:7" x14ac:dyDescent="0.2">
      <c r="A518" s="339"/>
      <c r="B518" s="339"/>
      <c r="C518" s="314"/>
      <c r="D518" s="338"/>
      <c r="F518" s="308"/>
      <c r="G518" s="375"/>
    </row>
    <row r="519" spans="1:7" x14ac:dyDescent="0.2">
      <c r="A519" s="339"/>
      <c r="B519" s="339"/>
      <c r="C519" s="314"/>
      <c r="D519" s="338"/>
      <c r="F519" s="308"/>
      <c r="G519" s="375"/>
    </row>
    <row r="520" spans="1:7" x14ac:dyDescent="0.2">
      <c r="A520" s="339"/>
      <c r="B520" s="339"/>
      <c r="C520" s="314"/>
      <c r="D520" s="338"/>
      <c r="F520" s="308"/>
      <c r="G520" s="375"/>
    </row>
    <row r="521" spans="1:7" x14ac:dyDescent="0.2">
      <c r="A521" s="339"/>
      <c r="B521" s="339"/>
      <c r="C521" s="314"/>
      <c r="D521" s="338"/>
      <c r="F521" s="308"/>
      <c r="G521" s="375"/>
    </row>
    <row r="522" spans="1:7" x14ac:dyDescent="0.2">
      <c r="A522" s="338"/>
      <c r="B522" s="338"/>
      <c r="D522" s="338"/>
      <c r="F522" s="308"/>
      <c r="G522" s="375"/>
    </row>
    <row r="523" spans="1:7" x14ac:dyDescent="0.2">
      <c r="A523" s="338"/>
      <c r="B523" s="338"/>
      <c r="D523" s="338"/>
      <c r="F523" s="308"/>
      <c r="G523" s="375"/>
    </row>
    <row r="524" spans="1:7" x14ac:dyDescent="0.2">
      <c r="A524" s="339"/>
      <c r="B524" s="339"/>
      <c r="C524" s="314"/>
      <c r="D524" s="338"/>
      <c r="F524" s="308"/>
      <c r="G524" s="375"/>
    </row>
    <row r="525" spans="1:7" x14ac:dyDescent="0.2">
      <c r="A525" s="338"/>
      <c r="B525" s="338"/>
      <c r="D525" s="338"/>
      <c r="F525" s="308"/>
      <c r="G525" s="375"/>
    </row>
  </sheetData>
  <mergeCells count="10">
    <mergeCell ref="J160:J171"/>
    <mergeCell ref="J175:J193"/>
    <mergeCell ref="J195:J212"/>
    <mergeCell ref="O160:O170"/>
    <mergeCell ref="O175:O193"/>
    <mergeCell ref="A338:F338"/>
    <mergeCell ref="A402:F402"/>
    <mergeCell ref="A270:F270"/>
    <mergeCell ref="A134:F134"/>
    <mergeCell ref="A1:G1"/>
  </mergeCells>
  <phoneticPr fontId="3" type="noConversion"/>
  <conditionalFormatting sqref="G524">
    <cfRule type="cellIs" dxfId="2" priority="1" stopIfTrue="1" operator="equal">
      <formula>$G$1436</formula>
    </cfRule>
  </conditionalFormatting>
  <pageMargins left="0.74803149606299213" right="0.74803149606299213" top="0.98425196850393704" bottom="0.98425196850393704" header="0.51181102362204722" footer="0.51181102362204722"/>
  <pageSetup scale="63" firstPageNumber="54" fitToHeight="0" orientation="portrait" useFirstPageNumber="1" r:id="rId1"/>
  <headerFooter alignWithMargins="0"/>
  <rowBreaks count="6" manualBreakCount="6">
    <brk id="64" max="6" man="1"/>
    <brk id="132" max="6" man="1"/>
    <brk id="200" max="6" man="1"/>
    <brk id="268" max="6" man="1"/>
    <brk id="336" max="6" man="1"/>
    <brk id="400"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57"/>
  <sheetViews>
    <sheetView view="pageBreakPreview" topLeftCell="A71" zoomScale="79" zoomScaleNormal="100" zoomScaleSheetLayoutView="79" workbookViewId="0">
      <selection activeCell="G113" sqref="G113"/>
    </sheetView>
  </sheetViews>
  <sheetFormatPr defaultColWidth="8.85546875" defaultRowHeight="12" x14ac:dyDescent="0.2"/>
  <cols>
    <col min="1" max="1" width="8.140625" style="181" customWidth="1"/>
    <col min="2" max="2" width="10.42578125" style="181" hidden="1" customWidth="1"/>
    <col min="3" max="3" width="48.7109375" style="181" customWidth="1"/>
    <col min="4" max="4" width="9.42578125" style="181" customWidth="1"/>
    <col min="5" max="5" width="13.140625" style="181" customWidth="1"/>
    <col min="6" max="6" width="16.42578125" style="181" customWidth="1"/>
    <col min="7" max="7" width="40.5703125" style="389" customWidth="1"/>
    <col min="8" max="8" width="11.140625" style="181" bestFit="1" customWidth="1"/>
    <col min="9" max="16384" width="8.85546875" style="181"/>
  </cols>
  <sheetData>
    <row r="1" spans="1:8" ht="25.9" customHeight="1" x14ac:dyDescent="0.2">
      <c r="A1" s="400" t="s">
        <v>685</v>
      </c>
      <c r="B1" s="401"/>
      <c r="C1" s="401"/>
      <c r="D1" s="402"/>
      <c r="E1" s="402"/>
      <c r="F1" s="402"/>
      <c r="G1" s="403"/>
    </row>
    <row r="2" spans="1:8" ht="24" customHeight="1" x14ac:dyDescent="0.2">
      <c r="A2" s="197" t="s">
        <v>0</v>
      </c>
      <c r="B2" s="197" t="s">
        <v>1</v>
      </c>
      <c r="C2" s="198" t="s">
        <v>2</v>
      </c>
      <c r="D2" s="197" t="s">
        <v>3</v>
      </c>
      <c r="E2" s="199" t="s">
        <v>4</v>
      </c>
      <c r="F2" s="199" t="s">
        <v>161</v>
      </c>
      <c r="G2" s="384" t="s">
        <v>6</v>
      </c>
    </row>
    <row r="3" spans="1:8" x14ac:dyDescent="0.2">
      <c r="A3" s="200"/>
      <c r="B3" s="201"/>
      <c r="C3" s="202"/>
      <c r="D3" s="201"/>
      <c r="E3" s="203"/>
      <c r="F3" s="204"/>
      <c r="G3" s="385"/>
    </row>
    <row r="4" spans="1:8" ht="15.75" customHeight="1" x14ac:dyDescent="0.2">
      <c r="A4" s="390" t="s">
        <v>725</v>
      </c>
      <c r="B4" s="201"/>
      <c r="C4" s="383" t="s">
        <v>192</v>
      </c>
      <c r="D4" s="201"/>
      <c r="E4" s="204"/>
      <c r="F4" s="204"/>
      <c r="G4" s="386"/>
    </row>
    <row r="5" spans="1:8" x14ac:dyDescent="0.2">
      <c r="A5" s="390"/>
      <c r="B5" s="201"/>
      <c r="C5" s="202"/>
      <c r="D5" s="201"/>
      <c r="E5" s="204"/>
      <c r="F5" s="204"/>
      <c r="G5" s="386"/>
    </row>
    <row r="6" spans="1:8" ht="15.75" customHeight="1" x14ac:dyDescent="0.2">
      <c r="A6" s="390" t="s">
        <v>686</v>
      </c>
      <c r="B6" s="201"/>
      <c r="C6" s="206" t="s">
        <v>193</v>
      </c>
      <c r="D6" s="201" t="s">
        <v>194</v>
      </c>
      <c r="E6" s="204">
        <v>1</v>
      </c>
      <c r="F6" s="481">
        <v>90000</v>
      </c>
      <c r="G6" s="482">
        <f>IF(OR(AND(E6="Prov",F6="Sum"),(F6="PC Sum")),". . . . . . . . .00",IF(ISERR(E6*F6),"",IF(E6*F6=0,"",ROUND(E6*F6,2))))</f>
        <v>90000</v>
      </c>
    </row>
    <row r="7" spans="1:8" x14ac:dyDescent="0.2">
      <c r="A7" s="390"/>
      <c r="B7" s="201"/>
      <c r="C7" s="206"/>
      <c r="D7" s="201"/>
      <c r="E7" s="204"/>
      <c r="F7" s="481"/>
      <c r="G7" s="482"/>
    </row>
    <row r="8" spans="1:8" ht="15.75" customHeight="1" x14ac:dyDescent="0.2">
      <c r="A8" s="390" t="s">
        <v>687</v>
      </c>
      <c r="B8" s="201"/>
      <c r="C8" s="206" t="s">
        <v>195</v>
      </c>
      <c r="D8" s="201" t="s">
        <v>194</v>
      </c>
      <c r="E8" s="204">
        <v>1</v>
      </c>
      <c r="F8" s="481">
        <v>90000</v>
      </c>
      <c r="G8" s="482">
        <f>IF(OR(AND(E8="Prov",F8="Sum"),(F8="PC Sum")),". . . . . . . . .00",IF(ISERR(E8*F8),"",IF(E8*F8=0,"",ROUND(E8*F8,2))))</f>
        <v>90000</v>
      </c>
      <c r="H8" s="389"/>
    </row>
    <row r="9" spans="1:8" x14ac:dyDescent="0.2">
      <c r="A9" s="390"/>
      <c r="B9" s="201"/>
      <c r="C9" s="206"/>
      <c r="D9" s="201" t="s">
        <v>191</v>
      </c>
      <c r="E9" s="204"/>
      <c r="F9" s="481"/>
      <c r="G9" s="482"/>
    </row>
    <row r="10" spans="1:8" ht="15.75" customHeight="1" x14ac:dyDescent="0.2">
      <c r="A10" s="390" t="s">
        <v>208</v>
      </c>
      <c r="B10" s="202" t="s">
        <v>191</v>
      </c>
      <c r="C10" s="206" t="s">
        <v>196</v>
      </c>
      <c r="D10" s="201" t="s">
        <v>194</v>
      </c>
      <c r="E10" s="204">
        <v>1</v>
      </c>
      <c r="F10" s="481">
        <v>20000</v>
      </c>
      <c r="G10" s="482">
        <f>IF(OR(AND(E10="Prov",F10="Sum"),(F10="PC Sum")),". . . . . . . . .00",IF(ISERR(E10*F10),"",IF(E10*F10=0,"",ROUND(E10*F10,2))))</f>
        <v>20000</v>
      </c>
      <c r="H10" s="389"/>
    </row>
    <row r="11" spans="1:8" x14ac:dyDescent="0.2">
      <c r="A11" s="390"/>
      <c r="B11" s="202"/>
      <c r="C11" s="206"/>
      <c r="D11" s="201"/>
      <c r="E11" s="204"/>
      <c r="F11" s="204"/>
      <c r="G11" s="482"/>
    </row>
    <row r="12" spans="1:8" x14ac:dyDescent="0.2">
      <c r="A12" s="390" t="s">
        <v>226</v>
      </c>
      <c r="B12" s="201"/>
      <c r="C12" s="206" t="s">
        <v>751</v>
      </c>
      <c r="D12" s="201" t="s">
        <v>108</v>
      </c>
      <c r="E12" s="530">
        <f>SUM(G6:G10)</f>
        <v>200000</v>
      </c>
      <c r="F12" s="205"/>
      <c r="G12" s="482"/>
    </row>
    <row r="13" spans="1:8" ht="15.75" customHeight="1" x14ac:dyDescent="0.2">
      <c r="A13" s="200"/>
      <c r="B13" s="202"/>
      <c r="C13" s="202"/>
      <c r="D13" s="201"/>
      <c r="E13" s="204"/>
      <c r="F13" s="204"/>
      <c r="G13" s="386"/>
    </row>
    <row r="14" spans="1:8" ht="15.75" customHeight="1" x14ac:dyDescent="0.2">
      <c r="A14" s="200"/>
      <c r="B14" s="202"/>
      <c r="C14" s="202"/>
      <c r="D14" s="201"/>
      <c r="E14" s="204"/>
      <c r="F14" s="204"/>
      <c r="G14" s="386"/>
    </row>
    <row r="15" spans="1:8" ht="15.75" customHeight="1" x14ac:dyDescent="0.2">
      <c r="A15" s="200"/>
      <c r="B15" s="202"/>
      <c r="C15" s="202"/>
      <c r="D15" s="201"/>
      <c r="E15" s="204"/>
      <c r="F15" s="204"/>
      <c r="G15" s="386"/>
    </row>
    <row r="16" spans="1:8" ht="15.75" customHeight="1" x14ac:dyDescent="0.2">
      <c r="A16" s="200"/>
      <c r="B16" s="202"/>
      <c r="C16" s="202"/>
      <c r="D16" s="201"/>
      <c r="E16" s="204"/>
      <c r="F16" s="204"/>
      <c r="G16" s="386"/>
    </row>
    <row r="17" spans="1:7" ht="15.75" customHeight="1" x14ac:dyDescent="0.2">
      <c r="A17" s="200"/>
      <c r="B17" s="202"/>
      <c r="C17" s="202"/>
      <c r="D17" s="201"/>
      <c r="E17" s="204"/>
      <c r="F17" s="204"/>
      <c r="G17" s="386"/>
    </row>
    <row r="18" spans="1:7" ht="15.75" customHeight="1" x14ac:dyDescent="0.2">
      <c r="A18" s="200"/>
      <c r="B18" s="202"/>
      <c r="C18" s="202"/>
      <c r="D18" s="201"/>
      <c r="E18" s="204"/>
      <c r="F18" s="204"/>
      <c r="G18" s="386"/>
    </row>
    <row r="19" spans="1:7" ht="15.75" customHeight="1" x14ac:dyDescent="0.2">
      <c r="A19" s="200"/>
      <c r="B19" s="202"/>
      <c r="C19" s="202"/>
      <c r="D19" s="201"/>
      <c r="E19" s="204"/>
      <c r="F19" s="204"/>
      <c r="G19" s="386"/>
    </row>
    <row r="20" spans="1:7" ht="15.75" customHeight="1" x14ac:dyDescent="0.2">
      <c r="A20" s="200"/>
      <c r="B20" s="202"/>
      <c r="C20" s="202"/>
      <c r="D20" s="201"/>
      <c r="E20" s="204"/>
      <c r="F20" s="204"/>
      <c r="G20" s="386"/>
    </row>
    <row r="21" spans="1:7" ht="15.75" customHeight="1" x14ac:dyDescent="0.2">
      <c r="A21" s="200"/>
      <c r="B21" s="202"/>
      <c r="C21" s="202"/>
      <c r="D21" s="201"/>
      <c r="E21" s="204"/>
      <c r="F21" s="204"/>
      <c r="G21" s="386"/>
    </row>
    <row r="22" spans="1:7" ht="15.75" customHeight="1" x14ac:dyDescent="0.2">
      <c r="A22" s="200"/>
      <c r="B22" s="202"/>
      <c r="C22" s="202"/>
      <c r="D22" s="201"/>
      <c r="E22" s="204"/>
      <c r="F22" s="204"/>
      <c r="G22" s="386"/>
    </row>
    <row r="23" spans="1:7" ht="15.75" customHeight="1" x14ac:dyDescent="0.2">
      <c r="A23" s="200"/>
      <c r="B23" s="202"/>
      <c r="C23" s="202"/>
      <c r="D23" s="201"/>
      <c r="E23" s="204"/>
      <c r="F23" s="204"/>
      <c r="G23" s="386"/>
    </row>
    <row r="24" spans="1:7" ht="15.75" customHeight="1" x14ac:dyDescent="0.2">
      <c r="A24" s="200"/>
      <c r="B24" s="202"/>
      <c r="C24" s="202"/>
      <c r="D24" s="201"/>
      <c r="E24" s="204"/>
      <c r="F24" s="204"/>
      <c r="G24" s="386"/>
    </row>
    <row r="25" spans="1:7" ht="15.75" customHeight="1" x14ac:dyDescent="0.2">
      <c r="A25" s="200"/>
      <c r="B25" s="202"/>
      <c r="C25" s="202"/>
      <c r="D25" s="201"/>
      <c r="E25" s="204"/>
      <c r="F25" s="204"/>
      <c r="G25" s="386"/>
    </row>
    <row r="26" spans="1:7" ht="15.75" customHeight="1" x14ac:dyDescent="0.2">
      <c r="A26" s="200"/>
      <c r="B26" s="202"/>
      <c r="C26" s="202"/>
      <c r="D26" s="201"/>
      <c r="E26" s="204"/>
      <c r="F26" s="204"/>
      <c r="G26" s="386"/>
    </row>
    <row r="27" spans="1:7" ht="15.75" customHeight="1" x14ac:dyDescent="0.2">
      <c r="A27" s="200"/>
      <c r="B27" s="202"/>
      <c r="C27" s="202"/>
      <c r="D27" s="201"/>
      <c r="E27" s="204"/>
      <c r="F27" s="204"/>
      <c r="G27" s="386"/>
    </row>
    <row r="28" spans="1:7" ht="15.75" customHeight="1" x14ac:dyDescent="0.2">
      <c r="A28" s="200"/>
      <c r="B28" s="202"/>
      <c r="C28" s="202"/>
      <c r="D28" s="201"/>
      <c r="E28" s="204"/>
      <c r="F28" s="204"/>
      <c r="G28" s="386"/>
    </row>
    <row r="29" spans="1:7" ht="15.75" customHeight="1" x14ac:dyDescent="0.2">
      <c r="A29" s="200"/>
      <c r="B29" s="202"/>
      <c r="C29" s="202"/>
      <c r="D29" s="201"/>
      <c r="E29" s="204"/>
      <c r="F29" s="204"/>
      <c r="G29" s="386"/>
    </row>
    <row r="30" spans="1:7" ht="15.75" customHeight="1" x14ac:dyDescent="0.2">
      <c r="A30" s="200"/>
      <c r="B30" s="202"/>
      <c r="C30" s="202"/>
      <c r="D30" s="201"/>
      <c r="E30" s="204"/>
      <c r="F30" s="204"/>
      <c r="G30" s="386"/>
    </row>
    <row r="31" spans="1:7" ht="15.75" customHeight="1" x14ac:dyDescent="0.2">
      <c r="A31" s="200"/>
      <c r="B31" s="202"/>
      <c r="C31" s="202"/>
      <c r="D31" s="201"/>
      <c r="E31" s="204"/>
      <c r="F31" s="204"/>
      <c r="G31" s="386"/>
    </row>
    <row r="32" spans="1:7" ht="15.75" customHeight="1" x14ac:dyDescent="0.2">
      <c r="A32" s="200"/>
      <c r="B32" s="202"/>
      <c r="C32" s="202"/>
      <c r="D32" s="201"/>
      <c r="E32" s="204"/>
      <c r="F32" s="204"/>
      <c r="G32" s="386"/>
    </row>
    <row r="33" spans="1:7" ht="15.75" customHeight="1" x14ac:dyDescent="0.2">
      <c r="A33" s="200"/>
      <c r="B33" s="202"/>
      <c r="C33" s="202"/>
      <c r="D33" s="201"/>
      <c r="E33" s="204"/>
      <c r="F33" s="204"/>
      <c r="G33" s="386"/>
    </row>
    <row r="34" spans="1:7" ht="15.75" customHeight="1" x14ac:dyDescent="0.2">
      <c r="A34" s="200"/>
      <c r="B34" s="201"/>
      <c r="C34" s="78"/>
      <c r="D34" s="78"/>
      <c r="E34" s="78"/>
      <c r="F34" s="78"/>
      <c r="G34" s="387"/>
    </row>
    <row r="35" spans="1:7" ht="15.75" customHeight="1" x14ac:dyDescent="0.2">
      <c r="A35" s="200"/>
      <c r="B35" s="201"/>
      <c r="C35" s="78"/>
      <c r="D35" s="78"/>
      <c r="E35" s="78"/>
      <c r="F35" s="78"/>
      <c r="G35" s="387"/>
    </row>
    <row r="36" spans="1:7" ht="15.75" customHeight="1" x14ac:dyDescent="0.2">
      <c r="A36" s="200"/>
      <c r="B36" s="201"/>
      <c r="C36" s="202"/>
      <c r="D36" s="201"/>
      <c r="E36" s="204"/>
      <c r="F36" s="204"/>
      <c r="G36" s="386"/>
    </row>
    <row r="37" spans="1:7" ht="15.75" customHeight="1" x14ac:dyDescent="0.2">
      <c r="A37" s="200"/>
      <c r="B37" s="201"/>
      <c r="C37" s="202"/>
      <c r="D37" s="201"/>
      <c r="E37" s="204"/>
      <c r="F37" s="204"/>
      <c r="G37" s="386"/>
    </row>
    <row r="38" spans="1:7" ht="15.75" customHeight="1" x14ac:dyDescent="0.2">
      <c r="A38" s="200"/>
      <c r="B38" s="201"/>
      <c r="C38" s="202"/>
      <c r="D38" s="201"/>
      <c r="E38" s="204"/>
      <c r="F38" s="204"/>
      <c r="G38" s="386"/>
    </row>
    <row r="39" spans="1:7" ht="15.75" customHeight="1" x14ac:dyDescent="0.2">
      <c r="A39" s="200"/>
      <c r="B39" s="201"/>
      <c r="C39" s="202"/>
      <c r="D39" s="201"/>
      <c r="E39" s="204"/>
      <c r="F39" s="204"/>
      <c r="G39" s="386"/>
    </row>
    <row r="40" spans="1:7" ht="15.75" customHeight="1" x14ac:dyDescent="0.2">
      <c r="A40" s="200"/>
      <c r="B40" s="201"/>
      <c r="C40" s="202"/>
      <c r="D40" s="201"/>
      <c r="E40" s="204"/>
      <c r="F40" s="204"/>
      <c r="G40" s="386"/>
    </row>
    <row r="41" spans="1:7" ht="15.75" customHeight="1" x14ac:dyDescent="0.2">
      <c r="A41" s="200"/>
      <c r="B41" s="201"/>
      <c r="C41" s="202"/>
      <c r="D41" s="201"/>
      <c r="E41" s="204"/>
      <c r="F41" s="204"/>
      <c r="G41" s="386"/>
    </row>
    <row r="42" spans="1:7" ht="15.75" customHeight="1" x14ac:dyDescent="0.2">
      <c r="A42" s="200"/>
      <c r="B42" s="201"/>
      <c r="C42" s="202"/>
      <c r="D42" s="201"/>
      <c r="E42" s="204"/>
      <c r="F42" s="204"/>
      <c r="G42" s="386"/>
    </row>
    <row r="43" spans="1:7" ht="15.75" customHeight="1" x14ac:dyDescent="0.2">
      <c r="A43" s="200"/>
      <c r="B43" s="201"/>
      <c r="C43" s="202"/>
      <c r="D43" s="201"/>
      <c r="E43" s="204"/>
      <c r="F43" s="204"/>
      <c r="G43" s="386"/>
    </row>
    <row r="44" spans="1:7" ht="15.75" customHeight="1" x14ac:dyDescent="0.2">
      <c r="A44" s="200"/>
      <c r="B44" s="201"/>
      <c r="C44" s="202"/>
      <c r="D44" s="201"/>
      <c r="E44" s="204"/>
      <c r="F44" s="204"/>
      <c r="G44" s="386"/>
    </row>
    <row r="45" spans="1:7" ht="15.75" customHeight="1" x14ac:dyDescent="0.2">
      <c r="A45" s="200"/>
      <c r="B45" s="201"/>
      <c r="C45" s="202"/>
      <c r="D45" s="201"/>
      <c r="E45" s="204"/>
      <c r="F45" s="204"/>
      <c r="G45" s="386"/>
    </row>
    <row r="46" spans="1:7" ht="15.75" customHeight="1" x14ac:dyDescent="0.2">
      <c r="A46" s="200"/>
      <c r="B46" s="201"/>
      <c r="C46" s="202"/>
      <c r="D46" s="201"/>
      <c r="E46" s="204"/>
      <c r="F46" s="204"/>
      <c r="G46" s="386"/>
    </row>
    <row r="47" spans="1:7" ht="15.75" customHeight="1" x14ac:dyDescent="0.2">
      <c r="A47" s="200"/>
      <c r="B47" s="201"/>
      <c r="C47" s="202"/>
      <c r="D47" s="201"/>
      <c r="E47" s="204"/>
      <c r="F47" s="204"/>
      <c r="G47" s="386"/>
    </row>
    <row r="48" spans="1:7" ht="15.75" customHeight="1" x14ac:dyDescent="0.2">
      <c r="A48" s="200"/>
      <c r="B48" s="201"/>
      <c r="C48" s="202"/>
      <c r="D48" s="201"/>
      <c r="E48" s="204"/>
      <c r="F48" s="204"/>
      <c r="G48" s="386"/>
    </row>
    <row r="49" spans="1:7" ht="15.75" customHeight="1" x14ac:dyDescent="0.2">
      <c r="A49" s="200"/>
      <c r="B49" s="201"/>
      <c r="C49" s="202"/>
      <c r="D49" s="201"/>
      <c r="E49" s="204"/>
      <c r="F49" s="204"/>
      <c r="G49" s="386"/>
    </row>
    <row r="50" spans="1:7" ht="15.75" customHeight="1" x14ac:dyDescent="0.2">
      <c r="A50" s="200"/>
      <c r="B50" s="201"/>
      <c r="C50" s="202"/>
      <c r="D50" s="201"/>
      <c r="E50" s="204"/>
      <c r="F50" s="204"/>
      <c r="G50" s="386"/>
    </row>
    <row r="51" spans="1:7" ht="15.75" customHeight="1" x14ac:dyDescent="0.2">
      <c r="A51" s="200"/>
      <c r="B51" s="201"/>
      <c r="C51" s="202"/>
      <c r="D51" s="201"/>
      <c r="E51" s="204"/>
      <c r="F51" s="204"/>
      <c r="G51" s="386"/>
    </row>
    <row r="52" spans="1:7" ht="15.75" customHeight="1" x14ac:dyDescent="0.2">
      <c r="A52" s="200"/>
      <c r="B52" s="201"/>
      <c r="C52" s="202"/>
      <c r="D52" s="201"/>
      <c r="E52" s="204"/>
      <c r="F52" s="204"/>
      <c r="G52" s="386"/>
    </row>
    <row r="53" spans="1:7" ht="15.75" customHeight="1" x14ac:dyDescent="0.2">
      <c r="A53" s="200"/>
      <c r="B53" s="201"/>
      <c r="C53" s="202"/>
      <c r="D53" s="201"/>
      <c r="E53" s="204"/>
      <c r="F53" s="204"/>
      <c r="G53" s="388"/>
    </row>
    <row r="54" spans="1:7" ht="15.75" customHeight="1" x14ac:dyDescent="0.2">
      <c r="A54" s="200"/>
      <c r="B54" s="201"/>
      <c r="C54" s="202"/>
      <c r="D54" s="201"/>
      <c r="E54" s="204"/>
      <c r="F54" s="204"/>
      <c r="G54" s="388"/>
    </row>
    <row r="55" spans="1:7" ht="15.75" customHeight="1" x14ac:dyDescent="0.2">
      <c r="A55" s="200"/>
      <c r="B55" s="201"/>
      <c r="C55" s="202"/>
      <c r="D55" s="201"/>
      <c r="E55" s="204"/>
      <c r="F55" s="204"/>
      <c r="G55" s="388"/>
    </row>
    <row r="56" spans="1:7" ht="15.75" customHeight="1" x14ac:dyDescent="0.2">
      <c r="A56" s="200"/>
      <c r="B56" s="201"/>
      <c r="C56" s="202"/>
      <c r="D56" s="201"/>
      <c r="E56" s="204"/>
      <c r="F56" s="204"/>
      <c r="G56" s="388"/>
    </row>
    <row r="57" spans="1:7" x14ac:dyDescent="0.2">
      <c r="A57" s="591" t="s">
        <v>518</v>
      </c>
      <c r="B57" s="592"/>
      <c r="C57" s="592"/>
      <c r="D57" s="592"/>
      <c r="E57" s="592"/>
      <c r="F57" s="593"/>
      <c r="G57" s="384"/>
    </row>
  </sheetData>
  <mergeCells count="1">
    <mergeCell ref="A57:F57"/>
  </mergeCells>
  <pageMargins left="0.70866141732283472" right="0.70866141732283472" top="0.74803149606299213" bottom="0.74803149606299213" header="0.31496062992125984" footer="0.31496062992125984"/>
  <pageSetup paperSize="9"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92D050"/>
  </sheetPr>
  <dimension ref="A1:P26"/>
  <sheetViews>
    <sheetView showWhiteSpace="0" view="pageBreakPreview" topLeftCell="E1" zoomScale="85" zoomScaleNormal="100" zoomScaleSheetLayoutView="85" workbookViewId="0">
      <selection activeCell="R21" sqref="R21"/>
    </sheetView>
  </sheetViews>
  <sheetFormatPr defaultRowHeight="12.75" x14ac:dyDescent="0.2"/>
  <cols>
    <col min="1" max="1" width="3.7109375" style="265" customWidth="1"/>
    <col min="2" max="2" width="13.140625" style="265" customWidth="1"/>
    <col min="3" max="3" width="63.7109375" style="265" customWidth="1"/>
    <col min="4" max="4" width="42.7109375" style="266" customWidth="1"/>
    <col min="5" max="5" width="15.28515625" style="298" bestFit="1" customWidth="1"/>
    <col min="6" max="6" width="30.28515625" style="298" customWidth="1"/>
    <col min="7" max="16" width="8.85546875" style="298"/>
    <col min="17" max="249" width="8.85546875" style="265"/>
    <col min="250" max="250" width="3.7109375" style="265" customWidth="1"/>
    <col min="251" max="251" width="10.7109375" style="265" customWidth="1"/>
    <col min="252" max="252" width="63.7109375" style="265" customWidth="1"/>
    <col min="253" max="253" width="22" style="265" customWidth="1"/>
    <col min="254" max="254" width="15.5703125" style="265" bestFit="1" customWidth="1"/>
    <col min="255" max="255" width="12.7109375" style="265" bestFit="1" customWidth="1"/>
    <col min="256" max="256" width="14.85546875" style="265" bestFit="1" customWidth="1"/>
    <col min="257" max="257" width="26.28515625" style="265" customWidth="1"/>
    <col min="258" max="258" width="10.7109375" style="265" customWidth="1"/>
    <col min="259" max="259" width="14.5703125" style="265" bestFit="1" customWidth="1"/>
    <col min="260" max="261" width="10.7109375" style="265" customWidth="1"/>
    <col min="262" max="505" width="8.85546875" style="265"/>
    <col min="506" max="506" width="3.7109375" style="265" customWidth="1"/>
    <col min="507" max="507" width="10.7109375" style="265" customWidth="1"/>
    <col min="508" max="508" width="63.7109375" style="265" customWidth="1"/>
    <col min="509" max="509" width="22" style="265" customWidth="1"/>
    <col min="510" max="510" width="15.5703125" style="265" bestFit="1" customWidth="1"/>
    <col min="511" max="511" width="12.7109375" style="265" bestFit="1" customWidth="1"/>
    <col min="512" max="512" width="14.85546875" style="265" bestFit="1" customWidth="1"/>
    <col min="513" max="513" width="26.28515625" style="265" customWidth="1"/>
    <col min="514" max="514" width="10.7109375" style="265" customWidth="1"/>
    <col min="515" max="515" width="14.5703125" style="265" bestFit="1" customWidth="1"/>
    <col min="516" max="517" width="10.7109375" style="265" customWidth="1"/>
    <col min="518" max="761" width="8.85546875" style="265"/>
    <col min="762" max="762" width="3.7109375" style="265" customWidth="1"/>
    <col min="763" max="763" width="10.7109375" style="265" customWidth="1"/>
    <col min="764" max="764" width="63.7109375" style="265" customWidth="1"/>
    <col min="765" max="765" width="22" style="265" customWidth="1"/>
    <col min="766" max="766" width="15.5703125" style="265" bestFit="1" customWidth="1"/>
    <col min="767" max="767" width="12.7109375" style="265" bestFit="1" customWidth="1"/>
    <col min="768" max="768" width="14.85546875" style="265" bestFit="1" customWidth="1"/>
    <col min="769" max="769" width="26.28515625" style="265" customWidth="1"/>
    <col min="770" max="770" width="10.7109375" style="265" customWidth="1"/>
    <col min="771" max="771" width="14.5703125" style="265" bestFit="1" customWidth="1"/>
    <col min="772" max="773" width="10.7109375" style="265" customWidth="1"/>
    <col min="774" max="1017" width="8.85546875" style="265"/>
    <col min="1018" max="1018" width="3.7109375" style="265" customWidth="1"/>
    <col min="1019" max="1019" width="10.7109375" style="265" customWidth="1"/>
    <col min="1020" max="1020" width="63.7109375" style="265" customWidth="1"/>
    <col min="1021" max="1021" width="22" style="265" customWidth="1"/>
    <col min="1022" max="1022" width="15.5703125" style="265" bestFit="1" customWidth="1"/>
    <col min="1023" max="1023" width="12.7109375" style="265" bestFit="1" customWidth="1"/>
    <col min="1024" max="1024" width="14.85546875" style="265" bestFit="1" customWidth="1"/>
    <col min="1025" max="1025" width="26.28515625" style="265" customWidth="1"/>
    <col min="1026" max="1026" width="10.7109375" style="265" customWidth="1"/>
    <col min="1027" max="1027" width="14.5703125" style="265" bestFit="1" customWidth="1"/>
    <col min="1028" max="1029" width="10.7109375" style="265" customWidth="1"/>
    <col min="1030" max="1273" width="8.85546875" style="265"/>
    <col min="1274" max="1274" width="3.7109375" style="265" customWidth="1"/>
    <col min="1275" max="1275" width="10.7109375" style="265" customWidth="1"/>
    <col min="1276" max="1276" width="63.7109375" style="265" customWidth="1"/>
    <col min="1277" max="1277" width="22" style="265" customWidth="1"/>
    <col min="1278" max="1278" width="15.5703125" style="265" bestFit="1" customWidth="1"/>
    <col min="1279" max="1279" width="12.7109375" style="265" bestFit="1" customWidth="1"/>
    <col min="1280" max="1280" width="14.85546875" style="265" bestFit="1" customWidth="1"/>
    <col min="1281" max="1281" width="26.28515625" style="265" customWidth="1"/>
    <col min="1282" max="1282" width="10.7109375" style="265" customWidth="1"/>
    <col min="1283" max="1283" width="14.5703125" style="265" bestFit="1" customWidth="1"/>
    <col min="1284" max="1285" width="10.7109375" style="265" customWidth="1"/>
    <col min="1286" max="1529" width="8.85546875" style="265"/>
    <col min="1530" max="1530" width="3.7109375" style="265" customWidth="1"/>
    <col min="1531" max="1531" width="10.7109375" style="265" customWidth="1"/>
    <col min="1532" max="1532" width="63.7109375" style="265" customWidth="1"/>
    <col min="1533" max="1533" width="22" style="265" customWidth="1"/>
    <col min="1534" max="1534" width="15.5703125" style="265" bestFit="1" customWidth="1"/>
    <col min="1535" max="1535" width="12.7109375" style="265" bestFit="1" customWidth="1"/>
    <col min="1536" max="1536" width="14.85546875" style="265" bestFit="1" customWidth="1"/>
    <col min="1537" max="1537" width="26.28515625" style="265" customWidth="1"/>
    <col min="1538" max="1538" width="10.7109375" style="265" customWidth="1"/>
    <col min="1539" max="1539" width="14.5703125" style="265" bestFit="1" customWidth="1"/>
    <col min="1540" max="1541" width="10.7109375" style="265" customWidth="1"/>
    <col min="1542" max="1785" width="8.85546875" style="265"/>
    <col min="1786" max="1786" width="3.7109375" style="265" customWidth="1"/>
    <col min="1787" max="1787" width="10.7109375" style="265" customWidth="1"/>
    <col min="1788" max="1788" width="63.7109375" style="265" customWidth="1"/>
    <col min="1789" max="1789" width="22" style="265" customWidth="1"/>
    <col min="1790" max="1790" width="15.5703125" style="265" bestFit="1" customWidth="1"/>
    <col min="1791" max="1791" width="12.7109375" style="265" bestFit="1" customWidth="1"/>
    <col min="1792" max="1792" width="14.85546875" style="265" bestFit="1" customWidth="1"/>
    <col min="1793" max="1793" width="26.28515625" style="265" customWidth="1"/>
    <col min="1794" max="1794" width="10.7109375" style="265" customWidth="1"/>
    <col min="1795" max="1795" width="14.5703125" style="265" bestFit="1" customWidth="1"/>
    <col min="1796" max="1797" width="10.7109375" style="265" customWidth="1"/>
    <col min="1798" max="2041" width="8.85546875" style="265"/>
    <col min="2042" max="2042" width="3.7109375" style="265" customWidth="1"/>
    <col min="2043" max="2043" width="10.7109375" style="265" customWidth="1"/>
    <col min="2044" max="2044" width="63.7109375" style="265" customWidth="1"/>
    <col min="2045" max="2045" width="22" style="265" customWidth="1"/>
    <col min="2046" max="2046" width="15.5703125" style="265" bestFit="1" customWidth="1"/>
    <col min="2047" max="2047" width="12.7109375" style="265" bestFit="1" customWidth="1"/>
    <col min="2048" max="2048" width="14.85546875" style="265" bestFit="1" customWidth="1"/>
    <col min="2049" max="2049" width="26.28515625" style="265" customWidth="1"/>
    <col min="2050" max="2050" width="10.7109375" style="265" customWidth="1"/>
    <col min="2051" max="2051" width="14.5703125" style="265" bestFit="1" customWidth="1"/>
    <col min="2052" max="2053" width="10.7109375" style="265" customWidth="1"/>
    <col min="2054" max="2297" width="8.85546875" style="265"/>
    <col min="2298" max="2298" width="3.7109375" style="265" customWidth="1"/>
    <col min="2299" max="2299" width="10.7109375" style="265" customWidth="1"/>
    <col min="2300" max="2300" width="63.7109375" style="265" customWidth="1"/>
    <col min="2301" max="2301" width="22" style="265" customWidth="1"/>
    <col min="2302" max="2302" width="15.5703125" style="265" bestFit="1" customWidth="1"/>
    <col min="2303" max="2303" width="12.7109375" style="265" bestFit="1" customWidth="1"/>
    <col min="2304" max="2304" width="14.85546875" style="265" bestFit="1" customWidth="1"/>
    <col min="2305" max="2305" width="26.28515625" style="265" customWidth="1"/>
    <col min="2306" max="2306" width="10.7109375" style="265" customWidth="1"/>
    <col min="2307" max="2307" width="14.5703125" style="265" bestFit="1" customWidth="1"/>
    <col min="2308" max="2309" width="10.7109375" style="265" customWidth="1"/>
    <col min="2310" max="2553" width="8.85546875" style="265"/>
    <col min="2554" max="2554" width="3.7109375" style="265" customWidth="1"/>
    <col min="2555" max="2555" width="10.7109375" style="265" customWidth="1"/>
    <col min="2556" max="2556" width="63.7109375" style="265" customWidth="1"/>
    <col min="2557" max="2557" width="22" style="265" customWidth="1"/>
    <col min="2558" max="2558" width="15.5703125" style="265" bestFit="1" customWidth="1"/>
    <col min="2559" max="2559" width="12.7109375" style="265" bestFit="1" customWidth="1"/>
    <col min="2560" max="2560" width="14.85546875" style="265" bestFit="1" customWidth="1"/>
    <col min="2561" max="2561" width="26.28515625" style="265" customWidth="1"/>
    <col min="2562" max="2562" width="10.7109375" style="265" customWidth="1"/>
    <col min="2563" max="2563" width="14.5703125" style="265" bestFit="1" customWidth="1"/>
    <col min="2564" max="2565" width="10.7109375" style="265" customWidth="1"/>
    <col min="2566" max="2809" width="8.85546875" style="265"/>
    <col min="2810" max="2810" width="3.7109375" style="265" customWidth="1"/>
    <col min="2811" max="2811" width="10.7109375" style="265" customWidth="1"/>
    <col min="2812" max="2812" width="63.7109375" style="265" customWidth="1"/>
    <col min="2813" max="2813" width="22" style="265" customWidth="1"/>
    <col min="2814" max="2814" width="15.5703125" style="265" bestFit="1" customWidth="1"/>
    <col min="2815" max="2815" width="12.7109375" style="265" bestFit="1" customWidth="1"/>
    <col min="2816" max="2816" width="14.85546875" style="265" bestFit="1" customWidth="1"/>
    <col min="2817" max="2817" width="26.28515625" style="265" customWidth="1"/>
    <col min="2818" max="2818" width="10.7109375" style="265" customWidth="1"/>
    <col min="2819" max="2819" width="14.5703125" style="265" bestFit="1" customWidth="1"/>
    <col min="2820" max="2821" width="10.7109375" style="265" customWidth="1"/>
    <col min="2822" max="3065" width="8.85546875" style="265"/>
    <col min="3066" max="3066" width="3.7109375" style="265" customWidth="1"/>
    <col min="3067" max="3067" width="10.7109375" style="265" customWidth="1"/>
    <col min="3068" max="3068" width="63.7109375" style="265" customWidth="1"/>
    <col min="3069" max="3069" width="22" style="265" customWidth="1"/>
    <col min="3070" max="3070" width="15.5703125" style="265" bestFit="1" customWidth="1"/>
    <col min="3071" max="3071" width="12.7109375" style="265" bestFit="1" customWidth="1"/>
    <col min="3072" max="3072" width="14.85546875" style="265" bestFit="1" customWidth="1"/>
    <col min="3073" max="3073" width="26.28515625" style="265" customWidth="1"/>
    <col min="3074" max="3074" width="10.7109375" style="265" customWidth="1"/>
    <col min="3075" max="3075" width="14.5703125" style="265" bestFit="1" customWidth="1"/>
    <col min="3076" max="3077" width="10.7109375" style="265" customWidth="1"/>
    <col min="3078" max="3321" width="8.85546875" style="265"/>
    <col min="3322" max="3322" width="3.7109375" style="265" customWidth="1"/>
    <col min="3323" max="3323" width="10.7109375" style="265" customWidth="1"/>
    <col min="3324" max="3324" width="63.7109375" style="265" customWidth="1"/>
    <col min="3325" max="3325" width="22" style="265" customWidth="1"/>
    <col min="3326" max="3326" width="15.5703125" style="265" bestFit="1" customWidth="1"/>
    <col min="3327" max="3327" width="12.7109375" style="265" bestFit="1" customWidth="1"/>
    <col min="3328" max="3328" width="14.85546875" style="265" bestFit="1" customWidth="1"/>
    <col min="3329" max="3329" width="26.28515625" style="265" customWidth="1"/>
    <col min="3330" max="3330" width="10.7109375" style="265" customWidth="1"/>
    <col min="3331" max="3331" width="14.5703125" style="265" bestFit="1" customWidth="1"/>
    <col min="3332" max="3333" width="10.7109375" style="265" customWidth="1"/>
    <col min="3334" max="3577" width="8.85546875" style="265"/>
    <col min="3578" max="3578" width="3.7109375" style="265" customWidth="1"/>
    <col min="3579" max="3579" width="10.7109375" style="265" customWidth="1"/>
    <col min="3580" max="3580" width="63.7109375" style="265" customWidth="1"/>
    <col min="3581" max="3581" width="22" style="265" customWidth="1"/>
    <col min="3582" max="3582" width="15.5703125" style="265" bestFit="1" customWidth="1"/>
    <col min="3583" max="3583" width="12.7109375" style="265" bestFit="1" customWidth="1"/>
    <col min="3584" max="3584" width="14.85546875" style="265" bestFit="1" customWidth="1"/>
    <col min="3585" max="3585" width="26.28515625" style="265" customWidth="1"/>
    <col min="3586" max="3586" width="10.7109375" style="265" customWidth="1"/>
    <col min="3587" max="3587" width="14.5703125" style="265" bestFit="1" customWidth="1"/>
    <col min="3588" max="3589" width="10.7109375" style="265" customWidth="1"/>
    <col min="3590" max="3833" width="8.85546875" style="265"/>
    <col min="3834" max="3834" width="3.7109375" style="265" customWidth="1"/>
    <col min="3835" max="3835" width="10.7109375" style="265" customWidth="1"/>
    <col min="3836" max="3836" width="63.7109375" style="265" customWidth="1"/>
    <col min="3837" max="3837" width="22" style="265" customWidth="1"/>
    <col min="3838" max="3838" width="15.5703125" style="265" bestFit="1" customWidth="1"/>
    <col min="3839" max="3839" width="12.7109375" style="265" bestFit="1" customWidth="1"/>
    <col min="3840" max="3840" width="14.85546875" style="265" bestFit="1" customWidth="1"/>
    <col min="3841" max="3841" width="26.28515625" style="265" customWidth="1"/>
    <col min="3842" max="3842" width="10.7109375" style="265" customWidth="1"/>
    <col min="3843" max="3843" width="14.5703125" style="265" bestFit="1" customWidth="1"/>
    <col min="3844" max="3845" width="10.7109375" style="265" customWidth="1"/>
    <col min="3846" max="4089" width="8.85546875" style="265"/>
    <col min="4090" max="4090" width="3.7109375" style="265" customWidth="1"/>
    <col min="4091" max="4091" width="10.7109375" style="265" customWidth="1"/>
    <col min="4092" max="4092" width="63.7109375" style="265" customWidth="1"/>
    <col min="4093" max="4093" width="22" style="265" customWidth="1"/>
    <col min="4094" max="4094" width="15.5703125" style="265" bestFit="1" customWidth="1"/>
    <col min="4095" max="4095" width="12.7109375" style="265" bestFit="1" customWidth="1"/>
    <col min="4096" max="4096" width="14.85546875" style="265" bestFit="1" customWidth="1"/>
    <col min="4097" max="4097" width="26.28515625" style="265" customWidth="1"/>
    <col min="4098" max="4098" width="10.7109375" style="265" customWidth="1"/>
    <col min="4099" max="4099" width="14.5703125" style="265" bestFit="1" customWidth="1"/>
    <col min="4100" max="4101" width="10.7109375" style="265" customWidth="1"/>
    <col min="4102" max="4345" width="8.85546875" style="265"/>
    <col min="4346" max="4346" width="3.7109375" style="265" customWidth="1"/>
    <col min="4347" max="4347" width="10.7109375" style="265" customWidth="1"/>
    <col min="4348" max="4348" width="63.7109375" style="265" customWidth="1"/>
    <col min="4349" max="4349" width="22" style="265" customWidth="1"/>
    <col min="4350" max="4350" width="15.5703125" style="265" bestFit="1" customWidth="1"/>
    <col min="4351" max="4351" width="12.7109375" style="265" bestFit="1" customWidth="1"/>
    <col min="4352" max="4352" width="14.85546875" style="265" bestFit="1" customWidth="1"/>
    <col min="4353" max="4353" width="26.28515625" style="265" customWidth="1"/>
    <col min="4354" max="4354" width="10.7109375" style="265" customWidth="1"/>
    <col min="4355" max="4355" width="14.5703125" style="265" bestFit="1" customWidth="1"/>
    <col min="4356" max="4357" width="10.7109375" style="265" customWidth="1"/>
    <col min="4358" max="4601" width="8.85546875" style="265"/>
    <col min="4602" max="4602" width="3.7109375" style="265" customWidth="1"/>
    <col min="4603" max="4603" width="10.7109375" style="265" customWidth="1"/>
    <col min="4604" max="4604" width="63.7109375" style="265" customWidth="1"/>
    <col min="4605" max="4605" width="22" style="265" customWidth="1"/>
    <col min="4606" max="4606" width="15.5703125" style="265" bestFit="1" customWidth="1"/>
    <col min="4607" max="4607" width="12.7109375" style="265" bestFit="1" customWidth="1"/>
    <col min="4608" max="4608" width="14.85546875" style="265" bestFit="1" customWidth="1"/>
    <col min="4609" max="4609" width="26.28515625" style="265" customWidth="1"/>
    <col min="4610" max="4610" width="10.7109375" style="265" customWidth="1"/>
    <col min="4611" max="4611" width="14.5703125" style="265" bestFit="1" customWidth="1"/>
    <col min="4612" max="4613" width="10.7109375" style="265" customWidth="1"/>
    <col min="4614" max="4857" width="8.85546875" style="265"/>
    <col min="4858" max="4858" width="3.7109375" style="265" customWidth="1"/>
    <col min="4859" max="4859" width="10.7109375" style="265" customWidth="1"/>
    <col min="4860" max="4860" width="63.7109375" style="265" customWidth="1"/>
    <col min="4861" max="4861" width="22" style="265" customWidth="1"/>
    <col min="4862" max="4862" width="15.5703125" style="265" bestFit="1" customWidth="1"/>
    <col min="4863" max="4863" width="12.7109375" style="265" bestFit="1" customWidth="1"/>
    <col min="4864" max="4864" width="14.85546875" style="265" bestFit="1" customWidth="1"/>
    <col min="4865" max="4865" width="26.28515625" style="265" customWidth="1"/>
    <col min="4866" max="4866" width="10.7109375" style="265" customWidth="1"/>
    <col min="4867" max="4867" width="14.5703125" style="265" bestFit="1" customWidth="1"/>
    <col min="4868" max="4869" width="10.7109375" style="265" customWidth="1"/>
    <col min="4870" max="5113" width="8.85546875" style="265"/>
    <col min="5114" max="5114" width="3.7109375" style="265" customWidth="1"/>
    <col min="5115" max="5115" width="10.7109375" style="265" customWidth="1"/>
    <col min="5116" max="5116" width="63.7109375" style="265" customWidth="1"/>
    <col min="5117" max="5117" width="22" style="265" customWidth="1"/>
    <col min="5118" max="5118" width="15.5703125" style="265" bestFit="1" customWidth="1"/>
    <col min="5119" max="5119" width="12.7109375" style="265" bestFit="1" customWidth="1"/>
    <col min="5120" max="5120" width="14.85546875" style="265" bestFit="1" customWidth="1"/>
    <col min="5121" max="5121" width="26.28515625" style="265" customWidth="1"/>
    <col min="5122" max="5122" width="10.7109375" style="265" customWidth="1"/>
    <col min="5123" max="5123" width="14.5703125" style="265" bestFit="1" customWidth="1"/>
    <col min="5124" max="5125" width="10.7109375" style="265" customWidth="1"/>
    <col min="5126" max="5369" width="8.85546875" style="265"/>
    <col min="5370" max="5370" width="3.7109375" style="265" customWidth="1"/>
    <col min="5371" max="5371" width="10.7109375" style="265" customWidth="1"/>
    <col min="5372" max="5372" width="63.7109375" style="265" customWidth="1"/>
    <col min="5373" max="5373" width="22" style="265" customWidth="1"/>
    <col min="5374" max="5374" width="15.5703125" style="265" bestFit="1" customWidth="1"/>
    <col min="5375" max="5375" width="12.7109375" style="265" bestFit="1" customWidth="1"/>
    <col min="5376" max="5376" width="14.85546875" style="265" bestFit="1" customWidth="1"/>
    <col min="5377" max="5377" width="26.28515625" style="265" customWidth="1"/>
    <col min="5378" max="5378" width="10.7109375" style="265" customWidth="1"/>
    <col min="5379" max="5379" width="14.5703125" style="265" bestFit="1" customWidth="1"/>
    <col min="5380" max="5381" width="10.7109375" style="265" customWidth="1"/>
    <col min="5382" max="5625" width="8.85546875" style="265"/>
    <col min="5626" max="5626" width="3.7109375" style="265" customWidth="1"/>
    <col min="5627" max="5627" width="10.7109375" style="265" customWidth="1"/>
    <col min="5628" max="5628" width="63.7109375" style="265" customWidth="1"/>
    <col min="5629" max="5629" width="22" style="265" customWidth="1"/>
    <col min="5630" max="5630" width="15.5703125" style="265" bestFit="1" customWidth="1"/>
    <col min="5631" max="5631" width="12.7109375" style="265" bestFit="1" customWidth="1"/>
    <col min="5632" max="5632" width="14.85546875" style="265" bestFit="1" customWidth="1"/>
    <col min="5633" max="5633" width="26.28515625" style="265" customWidth="1"/>
    <col min="5634" max="5634" width="10.7109375" style="265" customWidth="1"/>
    <col min="5635" max="5635" width="14.5703125" style="265" bestFit="1" customWidth="1"/>
    <col min="5636" max="5637" width="10.7109375" style="265" customWidth="1"/>
    <col min="5638" max="5881" width="8.85546875" style="265"/>
    <col min="5882" max="5882" width="3.7109375" style="265" customWidth="1"/>
    <col min="5883" max="5883" width="10.7109375" style="265" customWidth="1"/>
    <col min="5884" max="5884" width="63.7109375" style="265" customWidth="1"/>
    <col min="5885" max="5885" width="22" style="265" customWidth="1"/>
    <col min="5886" max="5886" width="15.5703125" style="265" bestFit="1" customWidth="1"/>
    <col min="5887" max="5887" width="12.7109375" style="265" bestFit="1" customWidth="1"/>
    <col min="5888" max="5888" width="14.85546875" style="265" bestFit="1" customWidth="1"/>
    <col min="5889" max="5889" width="26.28515625" style="265" customWidth="1"/>
    <col min="5890" max="5890" width="10.7109375" style="265" customWidth="1"/>
    <col min="5891" max="5891" width="14.5703125" style="265" bestFit="1" customWidth="1"/>
    <col min="5892" max="5893" width="10.7109375" style="265" customWidth="1"/>
    <col min="5894" max="6137" width="8.85546875" style="265"/>
    <col min="6138" max="6138" width="3.7109375" style="265" customWidth="1"/>
    <col min="6139" max="6139" width="10.7109375" style="265" customWidth="1"/>
    <col min="6140" max="6140" width="63.7109375" style="265" customWidth="1"/>
    <col min="6141" max="6141" width="22" style="265" customWidth="1"/>
    <col min="6142" max="6142" width="15.5703125" style="265" bestFit="1" customWidth="1"/>
    <col min="6143" max="6143" width="12.7109375" style="265" bestFit="1" customWidth="1"/>
    <col min="6144" max="6144" width="14.85546875" style="265" bestFit="1" customWidth="1"/>
    <col min="6145" max="6145" width="26.28515625" style="265" customWidth="1"/>
    <col min="6146" max="6146" width="10.7109375" style="265" customWidth="1"/>
    <col min="6147" max="6147" width="14.5703125" style="265" bestFit="1" customWidth="1"/>
    <col min="6148" max="6149" width="10.7109375" style="265" customWidth="1"/>
    <col min="6150" max="6393" width="8.85546875" style="265"/>
    <col min="6394" max="6394" width="3.7109375" style="265" customWidth="1"/>
    <col min="6395" max="6395" width="10.7109375" style="265" customWidth="1"/>
    <col min="6396" max="6396" width="63.7109375" style="265" customWidth="1"/>
    <col min="6397" max="6397" width="22" style="265" customWidth="1"/>
    <col min="6398" max="6398" width="15.5703125" style="265" bestFit="1" customWidth="1"/>
    <col min="6399" max="6399" width="12.7109375" style="265" bestFit="1" customWidth="1"/>
    <col min="6400" max="6400" width="14.85546875" style="265" bestFit="1" customWidth="1"/>
    <col min="6401" max="6401" width="26.28515625" style="265" customWidth="1"/>
    <col min="6402" max="6402" width="10.7109375" style="265" customWidth="1"/>
    <col min="6403" max="6403" width="14.5703125" style="265" bestFit="1" customWidth="1"/>
    <col min="6404" max="6405" width="10.7109375" style="265" customWidth="1"/>
    <col min="6406" max="6649" width="8.85546875" style="265"/>
    <col min="6650" max="6650" width="3.7109375" style="265" customWidth="1"/>
    <col min="6651" max="6651" width="10.7109375" style="265" customWidth="1"/>
    <col min="6652" max="6652" width="63.7109375" style="265" customWidth="1"/>
    <col min="6653" max="6653" width="22" style="265" customWidth="1"/>
    <col min="6654" max="6654" width="15.5703125" style="265" bestFit="1" customWidth="1"/>
    <col min="6655" max="6655" width="12.7109375" style="265" bestFit="1" customWidth="1"/>
    <col min="6656" max="6656" width="14.85546875" style="265" bestFit="1" customWidth="1"/>
    <col min="6657" max="6657" width="26.28515625" style="265" customWidth="1"/>
    <col min="6658" max="6658" width="10.7109375" style="265" customWidth="1"/>
    <col min="6659" max="6659" width="14.5703125" style="265" bestFit="1" customWidth="1"/>
    <col min="6660" max="6661" width="10.7109375" style="265" customWidth="1"/>
    <col min="6662" max="6905" width="8.85546875" style="265"/>
    <col min="6906" max="6906" width="3.7109375" style="265" customWidth="1"/>
    <col min="6907" max="6907" width="10.7109375" style="265" customWidth="1"/>
    <col min="6908" max="6908" width="63.7109375" style="265" customWidth="1"/>
    <col min="6909" max="6909" width="22" style="265" customWidth="1"/>
    <col min="6910" max="6910" width="15.5703125" style="265" bestFit="1" customWidth="1"/>
    <col min="6911" max="6911" width="12.7109375" style="265" bestFit="1" customWidth="1"/>
    <col min="6912" max="6912" width="14.85546875" style="265" bestFit="1" customWidth="1"/>
    <col min="6913" max="6913" width="26.28515625" style="265" customWidth="1"/>
    <col min="6914" max="6914" width="10.7109375" style="265" customWidth="1"/>
    <col min="6915" max="6915" width="14.5703125" style="265" bestFit="1" customWidth="1"/>
    <col min="6916" max="6917" width="10.7109375" style="265" customWidth="1"/>
    <col min="6918" max="7161" width="8.85546875" style="265"/>
    <col min="7162" max="7162" width="3.7109375" style="265" customWidth="1"/>
    <col min="7163" max="7163" width="10.7109375" style="265" customWidth="1"/>
    <col min="7164" max="7164" width="63.7109375" style="265" customWidth="1"/>
    <col min="7165" max="7165" width="22" style="265" customWidth="1"/>
    <col min="7166" max="7166" width="15.5703125" style="265" bestFit="1" customWidth="1"/>
    <col min="7167" max="7167" width="12.7109375" style="265" bestFit="1" customWidth="1"/>
    <col min="7168" max="7168" width="14.85546875" style="265" bestFit="1" customWidth="1"/>
    <col min="7169" max="7169" width="26.28515625" style="265" customWidth="1"/>
    <col min="7170" max="7170" width="10.7109375" style="265" customWidth="1"/>
    <col min="7171" max="7171" width="14.5703125" style="265" bestFit="1" customWidth="1"/>
    <col min="7172" max="7173" width="10.7109375" style="265" customWidth="1"/>
    <col min="7174" max="7417" width="8.85546875" style="265"/>
    <col min="7418" max="7418" width="3.7109375" style="265" customWidth="1"/>
    <col min="7419" max="7419" width="10.7109375" style="265" customWidth="1"/>
    <col min="7420" max="7420" width="63.7109375" style="265" customWidth="1"/>
    <col min="7421" max="7421" width="22" style="265" customWidth="1"/>
    <col min="7422" max="7422" width="15.5703125" style="265" bestFit="1" customWidth="1"/>
    <col min="7423" max="7423" width="12.7109375" style="265" bestFit="1" customWidth="1"/>
    <col min="7424" max="7424" width="14.85546875" style="265" bestFit="1" customWidth="1"/>
    <col min="7425" max="7425" width="26.28515625" style="265" customWidth="1"/>
    <col min="7426" max="7426" width="10.7109375" style="265" customWidth="1"/>
    <col min="7427" max="7427" width="14.5703125" style="265" bestFit="1" customWidth="1"/>
    <col min="7428" max="7429" width="10.7109375" style="265" customWidth="1"/>
    <col min="7430" max="7673" width="8.85546875" style="265"/>
    <col min="7674" max="7674" width="3.7109375" style="265" customWidth="1"/>
    <col min="7675" max="7675" width="10.7109375" style="265" customWidth="1"/>
    <col min="7676" max="7676" width="63.7109375" style="265" customWidth="1"/>
    <col min="7677" max="7677" width="22" style="265" customWidth="1"/>
    <col min="7678" max="7678" width="15.5703125" style="265" bestFit="1" customWidth="1"/>
    <col min="7679" max="7679" width="12.7109375" style="265" bestFit="1" customWidth="1"/>
    <col min="7680" max="7680" width="14.85546875" style="265" bestFit="1" customWidth="1"/>
    <col min="7681" max="7681" width="26.28515625" style="265" customWidth="1"/>
    <col min="7682" max="7682" width="10.7109375" style="265" customWidth="1"/>
    <col min="7683" max="7683" width="14.5703125" style="265" bestFit="1" customWidth="1"/>
    <col min="7684" max="7685" width="10.7109375" style="265" customWidth="1"/>
    <col min="7686" max="7929" width="8.85546875" style="265"/>
    <col min="7930" max="7930" width="3.7109375" style="265" customWidth="1"/>
    <col min="7931" max="7931" width="10.7109375" style="265" customWidth="1"/>
    <col min="7932" max="7932" width="63.7109375" style="265" customWidth="1"/>
    <col min="7933" max="7933" width="22" style="265" customWidth="1"/>
    <col min="7934" max="7934" width="15.5703125" style="265" bestFit="1" customWidth="1"/>
    <col min="7935" max="7935" width="12.7109375" style="265" bestFit="1" customWidth="1"/>
    <col min="7936" max="7936" width="14.85546875" style="265" bestFit="1" customWidth="1"/>
    <col min="7937" max="7937" width="26.28515625" style="265" customWidth="1"/>
    <col min="7938" max="7938" width="10.7109375" style="265" customWidth="1"/>
    <col min="7939" max="7939" width="14.5703125" style="265" bestFit="1" customWidth="1"/>
    <col min="7940" max="7941" width="10.7109375" style="265" customWidth="1"/>
    <col min="7942" max="8185" width="8.85546875" style="265"/>
    <col min="8186" max="8186" width="3.7109375" style="265" customWidth="1"/>
    <col min="8187" max="8187" width="10.7109375" style="265" customWidth="1"/>
    <col min="8188" max="8188" width="63.7109375" style="265" customWidth="1"/>
    <col min="8189" max="8189" width="22" style="265" customWidth="1"/>
    <col min="8190" max="8190" width="15.5703125" style="265" bestFit="1" customWidth="1"/>
    <col min="8191" max="8191" width="12.7109375" style="265" bestFit="1" customWidth="1"/>
    <col min="8192" max="8192" width="14.85546875" style="265" bestFit="1" customWidth="1"/>
    <col min="8193" max="8193" width="26.28515625" style="265" customWidth="1"/>
    <col min="8194" max="8194" width="10.7109375" style="265" customWidth="1"/>
    <col min="8195" max="8195" width="14.5703125" style="265" bestFit="1" customWidth="1"/>
    <col min="8196" max="8197" width="10.7109375" style="265" customWidth="1"/>
    <col min="8198" max="8441" width="8.85546875" style="265"/>
    <col min="8442" max="8442" width="3.7109375" style="265" customWidth="1"/>
    <col min="8443" max="8443" width="10.7109375" style="265" customWidth="1"/>
    <col min="8444" max="8444" width="63.7109375" style="265" customWidth="1"/>
    <col min="8445" max="8445" width="22" style="265" customWidth="1"/>
    <col min="8446" max="8446" width="15.5703125" style="265" bestFit="1" customWidth="1"/>
    <col min="8447" max="8447" width="12.7109375" style="265" bestFit="1" customWidth="1"/>
    <col min="8448" max="8448" width="14.85546875" style="265" bestFit="1" customWidth="1"/>
    <col min="8449" max="8449" width="26.28515625" style="265" customWidth="1"/>
    <col min="8450" max="8450" width="10.7109375" style="265" customWidth="1"/>
    <col min="8451" max="8451" width="14.5703125" style="265" bestFit="1" customWidth="1"/>
    <col min="8452" max="8453" width="10.7109375" style="265" customWidth="1"/>
    <col min="8454" max="8697" width="8.85546875" style="265"/>
    <col min="8698" max="8698" width="3.7109375" style="265" customWidth="1"/>
    <col min="8699" max="8699" width="10.7109375" style="265" customWidth="1"/>
    <col min="8700" max="8700" width="63.7109375" style="265" customWidth="1"/>
    <col min="8701" max="8701" width="22" style="265" customWidth="1"/>
    <col min="8702" max="8702" width="15.5703125" style="265" bestFit="1" customWidth="1"/>
    <col min="8703" max="8703" width="12.7109375" style="265" bestFit="1" customWidth="1"/>
    <col min="8704" max="8704" width="14.85546875" style="265" bestFit="1" customWidth="1"/>
    <col min="8705" max="8705" width="26.28515625" style="265" customWidth="1"/>
    <col min="8706" max="8706" width="10.7109375" style="265" customWidth="1"/>
    <col min="8707" max="8707" width="14.5703125" style="265" bestFit="1" customWidth="1"/>
    <col min="8708" max="8709" width="10.7109375" style="265" customWidth="1"/>
    <col min="8710" max="8953" width="8.85546875" style="265"/>
    <col min="8954" max="8954" width="3.7109375" style="265" customWidth="1"/>
    <col min="8955" max="8955" width="10.7109375" style="265" customWidth="1"/>
    <col min="8956" max="8956" width="63.7109375" style="265" customWidth="1"/>
    <col min="8957" max="8957" width="22" style="265" customWidth="1"/>
    <col min="8958" max="8958" width="15.5703125" style="265" bestFit="1" customWidth="1"/>
    <col min="8959" max="8959" width="12.7109375" style="265" bestFit="1" customWidth="1"/>
    <col min="8960" max="8960" width="14.85546875" style="265" bestFit="1" customWidth="1"/>
    <col min="8961" max="8961" width="26.28515625" style="265" customWidth="1"/>
    <col min="8962" max="8962" width="10.7109375" style="265" customWidth="1"/>
    <col min="8963" max="8963" width="14.5703125" style="265" bestFit="1" customWidth="1"/>
    <col min="8964" max="8965" width="10.7109375" style="265" customWidth="1"/>
    <col min="8966" max="9209" width="8.85546875" style="265"/>
    <col min="9210" max="9210" width="3.7109375" style="265" customWidth="1"/>
    <col min="9211" max="9211" width="10.7109375" style="265" customWidth="1"/>
    <col min="9212" max="9212" width="63.7109375" style="265" customWidth="1"/>
    <col min="9213" max="9213" width="22" style="265" customWidth="1"/>
    <col min="9214" max="9214" width="15.5703125" style="265" bestFit="1" customWidth="1"/>
    <col min="9215" max="9215" width="12.7109375" style="265" bestFit="1" customWidth="1"/>
    <col min="9216" max="9216" width="14.85546875" style="265" bestFit="1" customWidth="1"/>
    <col min="9217" max="9217" width="26.28515625" style="265" customWidth="1"/>
    <col min="9218" max="9218" width="10.7109375" style="265" customWidth="1"/>
    <col min="9219" max="9219" width="14.5703125" style="265" bestFit="1" customWidth="1"/>
    <col min="9220" max="9221" width="10.7109375" style="265" customWidth="1"/>
    <col min="9222" max="9465" width="8.85546875" style="265"/>
    <col min="9466" max="9466" width="3.7109375" style="265" customWidth="1"/>
    <col min="9467" max="9467" width="10.7109375" style="265" customWidth="1"/>
    <col min="9468" max="9468" width="63.7109375" style="265" customWidth="1"/>
    <col min="9469" max="9469" width="22" style="265" customWidth="1"/>
    <col min="9470" max="9470" width="15.5703125" style="265" bestFit="1" customWidth="1"/>
    <col min="9471" max="9471" width="12.7109375" style="265" bestFit="1" customWidth="1"/>
    <col min="9472" max="9472" width="14.85546875" style="265" bestFit="1" customWidth="1"/>
    <col min="9473" max="9473" width="26.28515625" style="265" customWidth="1"/>
    <col min="9474" max="9474" width="10.7109375" style="265" customWidth="1"/>
    <col min="9475" max="9475" width="14.5703125" style="265" bestFit="1" customWidth="1"/>
    <col min="9476" max="9477" width="10.7109375" style="265" customWidth="1"/>
    <col min="9478" max="9721" width="8.85546875" style="265"/>
    <col min="9722" max="9722" width="3.7109375" style="265" customWidth="1"/>
    <col min="9723" max="9723" width="10.7109375" style="265" customWidth="1"/>
    <col min="9724" max="9724" width="63.7109375" style="265" customWidth="1"/>
    <col min="9725" max="9725" width="22" style="265" customWidth="1"/>
    <col min="9726" max="9726" width="15.5703125" style="265" bestFit="1" customWidth="1"/>
    <col min="9727" max="9727" width="12.7109375" style="265" bestFit="1" customWidth="1"/>
    <col min="9728" max="9728" width="14.85546875" style="265" bestFit="1" customWidth="1"/>
    <col min="9729" max="9729" width="26.28515625" style="265" customWidth="1"/>
    <col min="9730" max="9730" width="10.7109375" style="265" customWidth="1"/>
    <col min="9731" max="9731" width="14.5703125" style="265" bestFit="1" customWidth="1"/>
    <col min="9732" max="9733" width="10.7109375" style="265" customWidth="1"/>
    <col min="9734" max="9977" width="8.85546875" style="265"/>
    <col min="9978" max="9978" width="3.7109375" style="265" customWidth="1"/>
    <col min="9979" max="9979" width="10.7109375" style="265" customWidth="1"/>
    <col min="9980" max="9980" width="63.7109375" style="265" customWidth="1"/>
    <col min="9981" max="9981" width="22" style="265" customWidth="1"/>
    <col min="9982" max="9982" width="15.5703125" style="265" bestFit="1" customWidth="1"/>
    <col min="9983" max="9983" width="12.7109375" style="265" bestFit="1" customWidth="1"/>
    <col min="9984" max="9984" width="14.85546875" style="265" bestFit="1" customWidth="1"/>
    <col min="9985" max="9985" width="26.28515625" style="265" customWidth="1"/>
    <col min="9986" max="9986" width="10.7109375" style="265" customWidth="1"/>
    <col min="9987" max="9987" width="14.5703125" style="265" bestFit="1" customWidth="1"/>
    <col min="9988" max="9989" width="10.7109375" style="265" customWidth="1"/>
    <col min="9990" max="10233" width="8.85546875" style="265"/>
    <col min="10234" max="10234" width="3.7109375" style="265" customWidth="1"/>
    <col min="10235" max="10235" width="10.7109375" style="265" customWidth="1"/>
    <col min="10236" max="10236" width="63.7109375" style="265" customWidth="1"/>
    <col min="10237" max="10237" width="22" style="265" customWidth="1"/>
    <col min="10238" max="10238" width="15.5703125" style="265" bestFit="1" customWidth="1"/>
    <col min="10239" max="10239" width="12.7109375" style="265" bestFit="1" customWidth="1"/>
    <col min="10240" max="10240" width="14.85546875" style="265" bestFit="1" customWidth="1"/>
    <col min="10241" max="10241" width="26.28515625" style="265" customWidth="1"/>
    <col min="10242" max="10242" width="10.7109375" style="265" customWidth="1"/>
    <col min="10243" max="10243" width="14.5703125" style="265" bestFit="1" customWidth="1"/>
    <col min="10244" max="10245" width="10.7109375" style="265" customWidth="1"/>
    <col min="10246" max="10489" width="8.85546875" style="265"/>
    <col min="10490" max="10490" width="3.7109375" style="265" customWidth="1"/>
    <col min="10491" max="10491" width="10.7109375" style="265" customWidth="1"/>
    <col min="10492" max="10492" width="63.7109375" style="265" customWidth="1"/>
    <col min="10493" max="10493" width="22" style="265" customWidth="1"/>
    <col min="10494" max="10494" width="15.5703125" style="265" bestFit="1" customWidth="1"/>
    <col min="10495" max="10495" width="12.7109375" style="265" bestFit="1" customWidth="1"/>
    <col min="10496" max="10496" width="14.85546875" style="265" bestFit="1" customWidth="1"/>
    <col min="10497" max="10497" width="26.28515625" style="265" customWidth="1"/>
    <col min="10498" max="10498" width="10.7109375" style="265" customWidth="1"/>
    <col min="10499" max="10499" width="14.5703125" style="265" bestFit="1" customWidth="1"/>
    <col min="10500" max="10501" width="10.7109375" style="265" customWidth="1"/>
    <col min="10502" max="10745" width="8.85546875" style="265"/>
    <col min="10746" max="10746" width="3.7109375" style="265" customWidth="1"/>
    <col min="10747" max="10747" width="10.7109375" style="265" customWidth="1"/>
    <col min="10748" max="10748" width="63.7109375" style="265" customWidth="1"/>
    <col min="10749" max="10749" width="22" style="265" customWidth="1"/>
    <col min="10750" max="10750" width="15.5703125" style="265" bestFit="1" customWidth="1"/>
    <col min="10751" max="10751" width="12.7109375" style="265" bestFit="1" customWidth="1"/>
    <col min="10752" max="10752" width="14.85546875" style="265" bestFit="1" customWidth="1"/>
    <col min="10753" max="10753" width="26.28515625" style="265" customWidth="1"/>
    <col min="10754" max="10754" width="10.7109375" style="265" customWidth="1"/>
    <col min="10755" max="10755" width="14.5703125" style="265" bestFit="1" customWidth="1"/>
    <col min="10756" max="10757" width="10.7109375" style="265" customWidth="1"/>
    <col min="10758" max="11001" width="8.85546875" style="265"/>
    <col min="11002" max="11002" width="3.7109375" style="265" customWidth="1"/>
    <col min="11003" max="11003" width="10.7109375" style="265" customWidth="1"/>
    <col min="11004" max="11004" width="63.7109375" style="265" customWidth="1"/>
    <col min="11005" max="11005" width="22" style="265" customWidth="1"/>
    <col min="11006" max="11006" width="15.5703125" style="265" bestFit="1" customWidth="1"/>
    <col min="11007" max="11007" width="12.7109375" style="265" bestFit="1" customWidth="1"/>
    <col min="11008" max="11008" width="14.85546875" style="265" bestFit="1" customWidth="1"/>
    <col min="11009" max="11009" width="26.28515625" style="265" customWidth="1"/>
    <col min="11010" max="11010" width="10.7109375" style="265" customWidth="1"/>
    <col min="11011" max="11011" width="14.5703125" style="265" bestFit="1" customWidth="1"/>
    <col min="11012" max="11013" width="10.7109375" style="265" customWidth="1"/>
    <col min="11014" max="11257" width="8.85546875" style="265"/>
    <col min="11258" max="11258" width="3.7109375" style="265" customWidth="1"/>
    <col min="11259" max="11259" width="10.7109375" style="265" customWidth="1"/>
    <col min="11260" max="11260" width="63.7109375" style="265" customWidth="1"/>
    <col min="11261" max="11261" width="22" style="265" customWidth="1"/>
    <col min="11262" max="11262" width="15.5703125" style="265" bestFit="1" customWidth="1"/>
    <col min="11263" max="11263" width="12.7109375" style="265" bestFit="1" customWidth="1"/>
    <col min="11264" max="11264" width="14.85546875" style="265" bestFit="1" customWidth="1"/>
    <col min="11265" max="11265" width="26.28515625" style="265" customWidth="1"/>
    <col min="11266" max="11266" width="10.7109375" style="265" customWidth="1"/>
    <col min="11267" max="11267" width="14.5703125" style="265" bestFit="1" customWidth="1"/>
    <col min="11268" max="11269" width="10.7109375" style="265" customWidth="1"/>
    <col min="11270" max="11513" width="8.85546875" style="265"/>
    <col min="11514" max="11514" width="3.7109375" style="265" customWidth="1"/>
    <col min="11515" max="11515" width="10.7109375" style="265" customWidth="1"/>
    <col min="11516" max="11516" width="63.7109375" style="265" customWidth="1"/>
    <col min="11517" max="11517" width="22" style="265" customWidth="1"/>
    <col min="11518" max="11518" width="15.5703125" style="265" bestFit="1" customWidth="1"/>
    <col min="11519" max="11519" width="12.7109375" style="265" bestFit="1" customWidth="1"/>
    <col min="11520" max="11520" width="14.85546875" style="265" bestFit="1" customWidth="1"/>
    <col min="11521" max="11521" width="26.28515625" style="265" customWidth="1"/>
    <col min="11522" max="11522" width="10.7109375" style="265" customWidth="1"/>
    <col min="11523" max="11523" width="14.5703125" style="265" bestFit="1" customWidth="1"/>
    <col min="11524" max="11525" width="10.7109375" style="265" customWidth="1"/>
    <col min="11526" max="11769" width="8.85546875" style="265"/>
    <col min="11770" max="11770" width="3.7109375" style="265" customWidth="1"/>
    <col min="11771" max="11771" width="10.7109375" style="265" customWidth="1"/>
    <col min="11772" max="11772" width="63.7109375" style="265" customWidth="1"/>
    <col min="11773" max="11773" width="22" style="265" customWidth="1"/>
    <col min="11774" max="11774" width="15.5703125" style="265" bestFit="1" customWidth="1"/>
    <col min="11775" max="11775" width="12.7109375" style="265" bestFit="1" customWidth="1"/>
    <col min="11776" max="11776" width="14.85546875" style="265" bestFit="1" customWidth="1"/>
    <col min="11777" max="11777" width="26.28515625" style="265" customWidth="1"/>
    <col min="11778" max="11778" width="10.7109375" style="265" customWidth="1"/>
    <col min="11779" max="11779" width="14.5703125" style="265" bestFit="1" customWidth="1"/>
    <col min="11780" max="11781" width="10.7109375" style="265" customWidth="1"/>
    <col min="11782" max="12025" width="8.85546875" style="265"/>
    <col min="12026" max="12026" width="3.7109375" style="265" customWidth="1"/>
    <col min="12027" max="12027" width="10.7109375" style="265" customWidth="1"/>
    <col min="12028" max="12028" width="63.7109375" style="265" customWidth="1"/>
    <col min="12029" max="12029" width="22" style="265" customWidth="1"/>
    <col min="12030" max="12030" width="15.5703125" style="265" bestFit="1" customWidth="1"/>
    <col min="12031" max="12031" width="12.7109375" style="265" bestFit="1" customWidth="1"/>
    <col min="12032" max="12032" width="14.85546875" style="265" bestFit="1" customWidth="1"/>
    <col min="12033" max="12033" width="26.28515625" style="265" customWidth="1"/>
    <col min="12034" max="12034" width="10.7109375" style="265" customWidth="1"/>
    <col min="12035" max="12035" width="14.5703125" style="265" bestFit="1" customWidth="1"/>
    <col min="12036" max="12037" width="10.7109375" style="265" customWidth="1"/>
    <col min="12038" max="12281" width="8.85546875" style="265"/>
    <col min="12282" max="12282" width="3.7109375" style="265" customWidth="1"/>
    <col min="12283" max="12283" width="10.7109375" style="265" customWidth="1"/>
    <col min="12284" max="12284" width="63.7109375" style="265" customWidth="1"/>
    <col min="12285" max="12285" width="22" style="265" customWidth="1"/>
    <col min="12286" max="12286" width="15.5703125" style="265" bestFit="1" customWidth="1"/>
    <col min="12287" max="12287" width="12.7109375" style="265" bestFit="1" customWidth="1"/>
    <col min="12288" max="12288" width="14.85546875" style="265" bestFit="1" customWidth="1"/>
    <col min="12289" max="12289" width="26.28515625" style="265" customWidth="1"/>
    <col min="12290" max="12290" width="10.7109375" style="265" customWidth="1"/>
    <col min="12291" max="12291" width="14.5703125" style="265" bestFit="1" customWidth="1"/>
    <col min="12292" max="12293" width="10.7109375" style="265" customWidth="1"/>
    <col min="12294" max="12537" width="8.85546875" style="265"/>
    <col min="12538" max="12538" width="3.7109375" style="265" customWidth="1"/>
    <col min="12539" max="12539" width="10.7109375" style="265" customWidth="1"/>
    <col min="12540" max="12540" width="63.7109375" style="265" customWidth="1"/>
    <col min="12541" max="12541" width="22" style="265" customWidth="1"/>
    <col min="12542" max="12542" width="15.5703125" style="265" bestFit="1" customWidth="1"/>
    <col min="12543" max="12543" width="12.7109375" style="265" bestFit="1" customWidth="1"/>
    <col min="12544" max="12544" width="14.85546875" style="265" bestFit="1" customWidth="1"/>
    <col min="12545" max="12545" width="26.28515625" style="265" customWidth="1"/>
    <col min="12546" max="12546" width="10.7109375" style="265" customWidth="1"/>
    <col min="12547" max="12547" width="14.5703125" style="265" bestFit="1" customWidth="1"/>
    <col min="12548" max="12549" width="10.7109375" style="265" customWidth="1"/>
    <col min="12550" max="12793" width="8.85546875" style="265"/>
    <col min="12794" max="12794" width="3.7109375" style="265" customWidth="1"/>
    <col min="12795" max="12795" width="10.7109375" style="265" customWidth="1"/>
    <col min="12796" max="12796" width="63.7109375" style="265" customWidth="1"/>
    <col min="12797" max="12797" width="22" style="265" customWidth="1"/>
    <col min="12798" max="12798" width="15.5703125" style="265" bestFit="1" customWidth="1"/>
    <col min="12799" max="12799" width="12.7109375" style="265" bestFit="1" customWidth="1"/>
    <col min="12800" max="12800" width="14.85546875" style="265" bestFit="1" customWidth="1"/>
    <col min="12801" max="12801" width="26.28515625" style="265" customWidth="1"/>
    <col min="12802" max="12802" width="10.7109375" style="265" customWidth="1"/>
    <col min="12803" max="12803" width="14.5703125" style="265" bestFit="1" customWidth="1"/>
    <col min="12804" max="12805" width="10.7109375" style="265" customWidth="1"/>
    <col min="12806" max="13049" width="8.85546875" style="265"/>
    <col min="13050" max="13050" width="3.7109375" style="265" customWidth="1"/>
    <col min="13051" max="13051" width="10.7109375" style="265" customWidth="1"/>
    <col min="13052" max="13052" width="63.7109375" style="265" customWidth="1"/>
    <col min="13053" max="13053" width="22" style="265" customWidth="1"/>
    <col min="13054" max="13054" width="15.5703125" style="265" bestFit="1" customWidth="1"/>
    <col min="13055" max="13055" width="12.7109375" style="265" bestFit="1" customWidth="1"/>
    <col min="13056" max="13056" width="14.85546875" style="265" bestFit="1" customWidth="1"/>
    <col min="13057" max="13057" width="26.28515625" style="265" customWidth="1"/>
    <col min="13058" max="13058" width="10.7109375" style="265" customWidth="1"/>
    <col min="13059" max="13059" width="14.5703125" style="265" bestFit="1" customWidth="1"/>
    <col min="13060" max="13061" width="10.7109375" style="265" customWidth="1"/>
    <col min="13062" max="13305" width="8.85546875" style="265"/>
    <col min="13306" max="13306" width="3.7109375" style="265" customWidth="1"/>
    <col min="13307" max="13307" width="10.7109375" style="265" customWidth="1"/>
    <col min="13308" max="13308" width="63.7109375" style="265" customWidth="1"/>
    <col min="13309" max="13309" width="22" style="265" customWidth="1"/>
    <col min="13310" max="13310" width="15.5703125" style="265" bestFit="1" customWidth="1"/>
    <col min="13311" max="13311" width="12.7109375" style="265" bestFit="1" customWidth="1"/>
    <col min="13312" max="13312" width="14.85546875" style="265" bestFit="1" customWidth="1"/>
    <col min="13313" max="13313" width="26.28515625" style="265" customWidth="1"/>
    <col min="13314" max="13314" width="10.7109375" style="265" customWidth="1"/>
    <col min="13315" max="13315" width="14.5703125" style="265" bestFit="1" customWidth="1"/>
    <col min="13316" max="13317" width="10.7109375" style="265" customWidth="1"/>
    <col min="13318" max="13561" width="8.85546875" style="265"/>
    <col min="13562" max="13562" width="3.7109375" style="265" customWidth="1"/>
    <col min="13563" max="13563" width="10.7109375" style="265" customWidth="1"/>
    <col min="13564" max="13564" width="63.7109375" style="265" customWidth="1"/>
    <col min="13565" max="13565" width="22" style="265" customWidth="1"/>
    <col min="13566" max="13566" width="15.5703125" style="265" bestFit="1" customWidth="1"/>
    <col min="13567" max="13567" width="12.7109375" style="265" bestFit="1" customWidth="1"/>
    <col min="13568" max="13568" width="14.85546875" style="265" bestFit="1" customWidth="1"/>
    <col min="13569" max="13569" width="26.28515625" style="265" customWidth="1"/>
    <col min="13570" max="13570" width="10.7109375" style="265" customWidth="1"/>
    <col min="13571" max="13571" width="14.5703125" style="265" bestFit="1" customWidth="1"/>
    <col min="13572" max="13573" width="10.7109375" style="265" customWidth="1"/>
    <col min="13574" max="13817" width="8.85546875" style="265"/>
    <col min="13818" max="13818" width="3.7109375" style="265" customWidth="1"/>
    <col min="13819" max="13819" width="10.7109375" style="265" customWidth="1"/>
    <col min="13820" max="13820" width="63.7109375" style="265" customWidth="1"/>
    <col min="13821" max="13821" width="22" style="265" customWidth="1"/>
    <col min="13822" max="13822" width="15.5703125" style="265" bestFit="1" customWidth="1"/>
    <col min="13823" max="13823" width="12.7109375" style="265" bestFit="1" customWidth="1"/>
    <col min="13824" max="13824" width="14.85546875" style="265" bestFit="1" customWidth="1"/>
    <col min="13825" max="13825" width="26.28515625" style="265" customWidth="1"/>
    <col min="13826" max="13826" width="10.7109375" style="265" customWidth="1"/>
    <col min="13827" max="13827" width="14.5703125" style="265" bestFit="1" customWidth="1"/>
    <col min="13828" max="13829" width="10.7109375" style="265" customWidth="1"/>
    <col min="13830" max="14073" width="8.85546875" style="265"/>
    <col min="14074" max="14074" width="3.7109375" style="265" customWidth="1"/>
    <col min="14075" max="14075" width="10.7109375" style="265" customWidth="1"/>
    <col min="14076" max="14076" width="63.7109375" style="265" customWidth="1"/>
    <col min="14077" max="14077" width="22" style="265" customWidth="1"/>
    <col min="14078" max="14078" width="15.5703125" style="265" bestFit="1" customWidth="1"/>
    <col min="14079" max="14079" width="12.7109375" style="265" bestFit="1" customWidth="1"/>
    <col min="14080" max="14080" width="14.85546875" style="265" bestFit="1" customWidth="1"/>
    <col min="14081" max="14081" width="26.28515625" style="265" customWidth="1"/>
    <col min="14082" max="14082" width="10.7109375" style="265" customWidth="1"/>
    <col min="14083" max="14083" width="14.5703125" style="265" bestFit="1" customWidth="1"/>
    <col min="14084" max="14085" width="10.7109375" style="265" customWidth="1"/>
    <col min="14086" max="14329" width="8.85546875" style="265"/>
    <col min="14330" max="14330" width="3.7109375" style="265" customWidth="1"/>
    <col min="14331" max="14331" width="10.7109375" style="265" customWidth="1"/>
    <col min="14332" max="14332" width="63.7109375" style="265" customWidth="1"/>
    <col min="14333" max="14333" width="22" style="265" customWidth="1"/>
    <col min="14334" max="14334" width="15.5703125" style="265" bestFit="1" customWidth="1"/>
    <col min="14335" max="14335" width="12.7109375" style="265" bestFit="1" customWidth="1"/>
    <col min="14336" max="14336" width="14.85546875" style="265" bestFit="1" customWidth="1"/>
    <col min="14337" max="14337" width="26.28515625" style="265" customWidth="1"/>
    <col min="14338" max="14338" width="10.7109375" style="265" customWidth="1"/>
    <col min="14339" max="14339" width="14.5703125" style="265" bestFit="1" customWidth="1"/>
    <col min="14340" max="14341" width="10.7109375" style="265" customWidth="1"/>
    <col min="14342" max="14585" width="8.85546875" style="265"/>
    <col min="14586" max="14586" width="3.7109375" style="265" customWidth="1"/>
    <col min="14587" max="14587" width="10.7109375" style="265" customWidth="1"/>
    <col min="14588" max="14588" width="63.7109375" style="265" customWidth="1"/>
    <col min="14589" max="14589" width="22" style="265" customWidth="1"/>
    <col min="14590" max="14590" width="15.5703125" style="265" bestFit="1" customWidth="1"/>
    <col min="14591" max="14591" width="12.7109375" style="265" bestFit="1" customWidth="1"/>
    <col min="14592" max="14592" width="14.85546875" style="265" bestFit="1" customWidth="1"/>
    <col min="14593" max="14593" width="26.28515625" style="265" customWidth="1"/>
    <col min="14594" max="14594" width="10.7109375" style="265" customWidth="1"/>
    <col min="14595" max="14595" width="14.5703125" style="265" bestFit="1" customWidth="1"/>
    <col min="14596" max="14597" width="10.7109375" style="265" customWidth="1"/>
    <col min="14598" max="14841" width="8.85546875" style="265"/>
    <col min="14842" max="14842" width="3.7109375" style="265" customWidth="1"/>
    <col min="14843" max="14843" width="10.7109375" style="265" customWidth="1"/>
    <col min="14844" max="14844" width="63.7109375" style="265" customWidth="1"/>
    <col min="14845" max="14845" width="22" style="265" customWidth="1"/>
    <col min="14846" max="14846" width="15.5703125" style="265" bestFit="1" customWidth="1"/>
    <col min="14847" max="14847" width="12.7109375" style="265" bestFit="1" customWidth="1"/>
    <col min="14848" max="14848" width="14.85546875" style="265" bestFit="1" customWidth="1"/>
    <col min="14849" max="14849" width="26.28515625" style="265" customWidth="1"/>
    <col min="14850" max="14850" width="10.7109375" style="265" customWidth="1"/>
    <col min="14851" max="14851" width="14.5703125" style="265" bestFit="1" customWidth="1"/>
    <col min="14852" max="14853" width="10.7109375" style="265" customWidth="1"/>
    <col min="14854" max="15097" width="8.85546875" style="265"/>
    <col min="15098" max="15098" width="3.7109375" style="265" customWidth="1"/>
    <col min="15099" max="15099" width="10.7109375" style="265" customWidth="1"/>
    <col min="15100" max="15100" width="63.7109375" style="265" customWidth="1"/>
    <col min="15101" max="15101" width="22" style="265" customWidth="1"/>
    <col min="15102" max="15102" width="15.5703125" style="265" bestFit="1" customWidth="1"/>
    <col min="15103" max="15103" width="12.7109375" style="265" bestFit="1" customWidth="1"/>
    <col min="15104" max="15104" width="14.85546875" style="265" bestFit="1" customWidth="1"/>
    <col min="15105" max="15105" width="26.28515625" style="265" customWidth="1"/>
    <col min="15106" max="15106" width="10.7109375" style="265" customWidth="1"/>
    <col min="15107" max="15107" width="14.5703125" style="265" bestFit="1" customWidth="1"/>
    <col min="15108" max="15109" width="10.7109375" style="265" customWidth="1"/>
    <col min="15110" max="15353" width="8.85546875" style="265"/>
    <col min="15354" max="15354" width="3.7109375" style="265" customWidth="1"/>
    <col min="15355" max="15355" width="10.7109375" style="265" customWidth="1"/>
    <col min="15356" max="15356" width="63.7109375" style="265" customWidth="1"/>
    <col min="15357" max="15357" width="22" style="265" customWidth="1"/>
    <col min="15358" max="15358" width="15.5703125" style="265" bestFit="1" customWidth="1"/>
    <col min="15359" max="15359" width="12.7109375" style="265" bestFit="1" customWidth="1"/>
    <col min="15360" max="15360" width="14.85546875" style="265" bestFit="1" customWidth="1"/>
    <col min="15361" max="15361" width="26.28515625" style="265" customWidth="1"/>
    <col min="15362" max="15362" width="10.7109375" style="265" customWidth="1"/>
    <col min="15363" max="15363" width="14.5703125" style="265" bestFit="1" customWidth="1"/>
    <col min="15364" max="15365" width="10.7109375" style="265" customWidth="1"/>
    <col min="15366" max="15609" width="8.85546875" style="265"/>
    <col min="15610" max="15610" width="3.7109375" style="265" customWidth="1"/>
    <col min="15611" max="15611" width="10.7109375" style="265" customWidth="1"/>
    <col min="15612" max="15612" width="63.7109375" style="265" customWidth="1"/>
    <col min="15613" max="15613" width="22" style="265" customWidth="1"/>
    <col min="15614" max="15614" width="15.5703125" style="265" bestFit="1" customWidth="1"/>
    <col min="15615" max="15615" width="12.7109375" style="265" bestFit="1" customWidth="1"/>
    <col min="15616" max="15616" width="14.85546875" style="265" bestFit="1" customWidth="1"/>
    <col min="15617" max="15617" width="26.28515625" style="265" customWidth="1"/>
    <col min="15618" max="15618" width="10.7109375" style="265" customWidth="1"/>
    <col min="15619" max="15619" width="14.5703125" style="265" bestFit="1" customWidth="1"/>
    <col min="15620" max="15621" width="10.7109375" style="265" customWidth="1"/>
    <col min="15622" max="15865" width="8.85546875" style="265"/>
    <col min="15866" max="15866" width="3.7109375" style="265" customWidth="1"/>
    <col min="15867" max="15867" width="10.7109375" style="265" customWidth="1"/>
    <col min="15868" max="15868" width="63.7109375" style="265" customWidth="1"/>
    <col min="15869" max="15869" width="22" style="265" customWidth="1"/>
    <col min="15870" max="15870" width="15.5703125" style="265" bestFit="1" customWidth="1"/>
    <col min="15871" max="15871" width="12.7109375" style="265" bestFit="1" customWidth="1"/>
    <col min="15872" max="15872" width="14.85546875" style="265" bestFit="1" customWidth="1"/>
    <col min="15873" max="15873" width="26.28515625" style="265" customWidth="1"/>
    <col min="15874" max="15874" width="10.7109375" style="265" customWidth="1"/>
    <col min="15875" max="15875" width="14.5703125" style="265" bestFit="1" customWidth="1"/>
    <col min="15876" max="15877" width="10.7109375" style="265" customWidth="1"/>
    <col min="15878" max="16121" width="8.85546875" style="265"/>
    <col min="16122" max="16122" width="3.7109375" style="265" customWidth="1"/>
    <col min="16123" max="16123" width="10.7109375" style="265" customWidth="1"/>
    <col min="16124" max="16124" width="63.7109375" style="265" customWidth="1"/>
    <col min="16125" max="16125" width="22" style="265" customWidth="1"/>
    <col min="16126" max="16126" width="15.5703125" style="265" bestFit="1" customWidth="1"/>
    <col min="16127" max="16127" width="12.7109375" style="265" bestFit="1" customWidth="1"/>
    <col min="16128" max="16128" width="14.85546875" style="265" bestFit="1" customWidth="1"/>
    <col min="16129" max="16129" width="26.28515625" style="265" customWidth="1"/>
    <col min="16130" max="16130" width="10.7109375" style="265" customWidth="1"/>
    <col min="16131" max="16131" width="14.5703125" style="265" bestFit="1" customWidth="1"/>
    <col min="16132" max="16133" width="10.7109375" style="265" customWidth="1"/>
    <col min="16134" max="16384" width="8.85546875" style="265"/>
  </cols>
  <sheetData>
    <row r="1" spans="1:16" ht="4.9000000000000004" customHeight="1" x14ac:dyDescent="0.2">
      <c r="B1" s="262"/>
    </row>
    <row r="2" spans="1:16" ht="25.15" customHeight="1" x14ac:dyDescent="0.2">
      <c r="B2" s="276" t="s">
        <v>498</v>
      </c>
      <c r="C2" s="264" t="s">
        <v>499</v>
      </c>
      <c r="D2" s="523"/>
    </row>
    <row r="3" spans="1:16" ht="19.899999999999999" customHeight="1" x14ac:dyDescent="0.2">
      <c r="B3" s="524" t="s">
        <v>505</v>
      </c>
      <c r="C3" s="525" t="s">
        <v>724</v>
      </c>
      <c r="D3" s="526"/>
    </row>
    <row r="4" spans="1:16" ht="18" customHeight="1" x14ac:dyDescent="0.2">
      <c r="B4" s="594" t="s">
        <v>515</v>
      </c>
      <c r="C4" s="595"/>
      <c r="D4" s="595"/>
    </row>
    <row r="5" spans="1:16" s="284" customFormat="1" ht="9" customHeight="1" x14ac:dyDescent="0.2">
      <c r="B5" s="285"/>
      <c r="C5" s="286"/>
      <c r="D5" s="354"/>
      <c r="E5" s="299"/>
      <c r="F5" s="299"/>
      <c r="G5" s="299"/>
      <c r="H5" s="299"/>
      <c r="I5" s="299"/>
      <c r="J5" s="299"/>
      <c r="K5" s="299"/>
      <c r="L5" s="299"/>
      <c r="M5" s="299"/>
      <c r="N5" s="299"/>
      <c r="O5" s="299"/>
      <c r="P5" s="299"/>
    </row>
    <row r="6" spans="1:16" ht="16.899999999999999" customHeight="1" x14ac:dyDescent="0.2">
      <c r="B6" s="268" t="s">
        <v>506</v>
      </c>
      <c r="C6" s="272" t="str">
        <f>'1-P&amp;G'!C4</f>
        <v>SECTION 1 : PRELIMINARY AND GENERAL</v>
      </c>
      <c r="D6" s="355">
        <f>'1-P&amp;G'!G161</f>
        <v>0</v>
      </c>
      <c r="E6" s="480"/>
    </row>
    <row r="7" spans="1:16" ht="16.899999999999999" customHeight="1" x14ac:dyDescent="0.2">
      <c r="B7" s="277"/>
      <c r="C7" s="278"/>
      <c r="D7" s="356"/>
    </row>
    <row r="8" spans="1:16" ht="16.899999999999999" customHeight="1" x14ac:dyDescent="0.2">
      <c r="B8" s="269" t="s">
        <v>501</v>
      </c>
      <c r="C8" s="273" t="str">
        <f>'2-SITE CLEARENCE'!C4</f>
        <v>SECTION 2: SITE CLEARANCE</v>
      </c>
      <c r="D8" s="351">
        <f>'2-SITE CLEARENCE'!G55</f>
        <v>0</v>
      </c>
    </row>
    <row r="9" spans="1:16" ht="16.899999999999999" customHeight="1" x14ac:dyDescent="0.2">
      <c r="B9" s="269"/>
      <c r="C9" s="273"/>
      <c r="D9" s="351"/>
    </row>
    <row r="10" spans="1:16" ht="16.899999999999999" customHeight="1" x14ac:dyDescent="0.2">
      <c r="B10" s="269" t="s">
        <v>507</v>
      </c>
      <c r="C10" s="274" t="str">
        <f>'3-PIPE TRENCHES'!B4</f>
        <v>SECTION 3: EARTHWORKS (PIPE TRENCHES)</v>
      </c>
      <c r="D10" s="351">
        <f>'3-PIPE TRENCHES'!F59</f>
        <v>0</v>
      </c>
    </row>
    <row r="11" spans="1:16" ht="16.899999999999999" customHeight="1" x14ac:dyDescent="0.2">
      <c r="B11" s="269"/>
      <c r="C11" s="274"/>
      <c r="D11" s="351"/>
      <c r="F11" s="454"/>
    </row>
    <row r="12" spans="1:16" ht="16.899999999999999" customHeight="1" x14ac:dyDescent="0.2">
      <c r="B12" s="269" t="s">
        <v>502</v>
      </c>
      <c r="C12" s="273" t="str">
        <f>'4-BEDDING'!C4</f>
        <v>SECTION 4: BEDDING</v>
      </c>
      <c r="D12" s="351">
        <f>'4-BEDDING'!G57</f>
        <v>0</v>
      </c>
    </row>
    <row r="13" spans="1:16" ht="16.899999999999999" customHeight="1" x14ac:dyDescent="0.2">
      <c r="B13" s="269"/>
      <c r="C13" s="273"/>
      <c r="D13" s="351"/>
      <c r="F13" s="454"/>
    </row>
    <row r="14" spans="1:16" ht="16.899999999999999" customHeight="1" x14ac:dyDescent="0.2">
      <c r="B14" s="269" t="s">
        <v>508</v>
      </c>
      <c r="C14" s="271" t="str">
        <f>'5-PIPEWORK'!C6</f>
        <v xml:space="preserve">SECTION 5: PIPEWORK </v>
      </c>
      <c r="D14" s="351">
        <f>'5-PIPEWORK'!G189</f>
        <v>0</v>
      </c>
      <c r="E14" s="454"/>
    </row>
    <row r="15" spans="1:16" ht="16.899999999999999" customHeight="1" x14ac:dyDescent="0.2">
      <c r="B15" s="269"/>
      <c r="C15" s="271"/>
      <c r="D15" s="351"/>
    </row>
    <row r="16" spans="1:16" s="270" customFormat="1" ht="16.899999999999999" customHeight="1" x14ac:dyDescent="0.2">
      <c r="A16" s="284"/>
      <c r="B16" s="269" t="s">
        <v>513</v>
      </c>
      <c r="C16" s="279" t="str">
        <f>'6-REFURB OF 3.5ML RESERV'!C4</f>
        <v>SECTION 6: EXISTING 3.5ML RESERVOIR</v>
      </c>
      <c r="D16" s="357">
        <f>'6-REFURB OF 3.5ML RESERV'!G62</f>
        <v>0</v>
      </c>
      <c r="E16" s="300"/>
      <c r="F16" s="300"/>
      <c r="G16" s="300"/>
      <c r="H16" s="300"/>
      <c r="I16" s="300"/>
      <c r="J16" s="300"/>
      <c r="K16" s="300"/>
      <c r="L16" s="300"/>
      <c r="M16" s="300"/>
      <c r="N16" s="300"/>
      <c r="O16" s="300"/>
      <c r="P16" s="300"/>
    </row>
    <row r="17" spans="1:16" s="270" customFormat="1" ht="16.899999999999999" customHeight="1" x14ac:dyDescent="0.2">
      <c r="A17" s="284"/>
      <c r="B17" s="269"/>
      <c r="C17" s="279"/>
      <c r="D17" s="357"/>
      <c r="E17" s="300"/>
      <c r="F17" s="300"/>
      <c r="G17" s="300"/>
      <c r="H17" s="300"/>
      <c r="I17" s="300"/>
      <c r="J17" s="300"/>
      <c r="K17" s="300"/>
      <c r="L17" s="300"/>
      <c r="M17" s="300"/>
      <c r="N17" s="300"/>
      <c r="O17" s="300"/>
      <c r="P17" s="300"/>
    </row>
    <row r="18" spans="1:16" ht="16.899999999999999" customHeight="1" x14ac:dyDescent="0.2">
      <c r="B18" s="269" t="s">
        <v>514</v>
      </c>
      <c r="C18" s="271" t="str">
        <f>'7-STEEL TANK'!B4</f>
        <v>SECTION 7: STEEL TANK</v>
      </c>
      <c r="D18" s="351">
        <f>'7-STEEL TANK'!F110</f>
        <v>0</v>
      </c>
      <c r="E18" s="454"/>
    </row>
    <row r="19" spans="1:16" ht="16.899999999999999" customHeight="1" x14ac:dyDescent="0.2">
      <c r="B19" s="269"/>
      <c r="C19" s="271"/>
      <c r="D19" s="351"/>
      <c r="E19" s="454"/>
    </row>
    <row r="20" spans="1:16" ht="16.899999999999999" customHeight="1" thickBot="1" x14ac:dyDescent="0.25">
      <c r="B20" s="269" t="s">
        <v>745</v>
      </c>
      <c r="C20" s="271" t="s">
        <v>746</v>
      </c>
      <c r="D20" s="351">
        <f>'7-STEEL TANK'!F112</f>
        <v>0</v>
      </c>
      <c r="E20" s="454"/>
    </row>
    <row r="21" spans="1:16" ht="16.899999999999999" customHeight="1" thickBot="1" x14ac:dyDescent="0.25">
      <c r="B21" s="596" t="s">
        <v>517</v>
      </c>
      <c r="C21" s="597"/>
      <c r="D21" s="353">
        <f>SUM(D6:D19)</f>
        <v>0</v>
      </c>
      <c r="E21" s="454"/>
    </row>
    <row r="22" spans="1:16" ht="16.899999999999999" customHeight="1" x14ac:dyDescent="0.2">
      <c r="B22" s="568" t="s">
        <v>741</v>
      </c>
      <c r="C22" s="569"/>
      <c r="D22" s="358">
        <f>SUM(D21)</f>
        <v>0</v>
      </c>
      <c r="F22" s="476"/>
    </row>
    <row r="23" spans="1:16" ht="16.899999999999999" customHeight="1" x14ac:dyDescent="0.2">
      <c r="B23" s="570" t="s">
        <v>740</v>
      </c>
      <c r="C23" s="571"/>
      <c r="D23" s="359">
        <f>D22*0.05</f>
        <v>0</v>
      </c>
    </row>
    <row r="24" spans="1:16" ht="16.899999999999999" customHeight="1" x14ac:dyDescent="0.2">
      <c r="B24" s="263" t="s">
        <v>503</v>
      </c>
      <c r="C24" s="275"/>
      <c r="D24" s="359">
        <f>SUM(D22:D23)</f>
        <v>0</v>
      </c>
      <c r="E24" s="359"/>
      <c r="F24" s="454"/>
    </row>
    <row r="25" spans="1:16" ht="16.899999999999999" customHeight="1" x14ac:dyDescent="0.2">
      <c r="B25" s="263" t="s">
        <v>504</v>
      </c>
      <c r="C25" s="275"/>
      <c r="D25" s="359">
        <f>D24*15%</f>
        <v>0</v>
      </c>
    </row>
    <row r="26" spans="1:16" ht="16.899999999999999" customHeight="1" x14ac:dyDescent="0.2">
      <c r="B26" s="572" t="s">
        <v>742</v>
      </c>
      <c r="C26" s="573"/>
      <c r="D26" s="360">
        <f>SUM(D24:D25)</f>
        <v>0</v>
      </c>
      <c r="E26" s="490"/>
      <c r="F26" s="454"/>
    </row>
  </sheetData>
  <mergeCells count="5">
    <mergeCell ref="B22:C22"/>
    <mergeCell ref="B23:C23"/>
    <mergeCell ref="B26:C26"/>
    <mergeCell ref="B4:D4"/>
    <mergeCell ref="B21:C21"/>
  </mergeCells>
  <phoneticPr fontId="3" type="noConversion"/>
  <printOptions horizontalCentered="1"/>
  <pageMargins left="0" right="0" top="0.39370078740157483" bottom="0.19685039370078741" header="0" footer="0"/>
  <pageSetup paperSize="9" scale="79" orientation="portrait" r:id="rId1"/>
  <headerFooter alignWithMargins="0"/>
  <ignoredErrors>
    <ignoredError sqref="D2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P17"/>
  <sheetViews>
    <sheetView showWhiteSpace="0" view="pageBreakPreview" topLeftCell="A239" zoomScaleNormal="100" zoomScaleSheetLayoutView="100" workbookViewId="0">
      <selection activeCell="E1" sqref="E1:J1048576"/>
    </sheetView>
  </sheetViews>
  <sheetFormatPr defaultRowHeight="12.75" x14ac:dyDescent="0.2"/>
  <cols>
    <col min="1" max="1" width="3.7109375" style="265" customWidth="1"/>
    <col min="2" max="2" width="13.140625" style="265" customWidth="1"/>
    <col min="3" max="3" width="63.7109375" style="265" customWidth="1"/>
    <col min="4" max="4" width="32.28515625" style="266" customWidth="1"/>
    <col min="5" max="5" width="15.28515625" style="298" bestFit="1" customWidth="1"/>
    <col min="6" max="6" width="30.28515625" style="298" customWidth="1"/>
    <col min="7" max="16" width="8.85546875" style="298"/>
    <col min="17" max="249" width="8.85546875" style="265"/>
    <col min="250" max="250" width="3.7109375" style="265" customWidth="1"/>
    <col min="251" max="251" width="10.7109375" style="265" customWidth="1"/>
    <col min="252" max="252" width="63.7109375" style="265" customWidth="1"/>
    <col min="253" max="253" width="22" style="265" customWidth="1"/>
    <col min="254" max="254" width="15.5703125" style="265" bestFit="1" customWidth="1"/>
    <col min="255" max="255" width="12.7109375" style="265" bestFit="1" customWidth="1"/>
    <col min="256" max="256" width="14.85546875" style="265" bestFit="1" customWidth="1"/>
    <col min="257" max="257" width="26.28515625" style="265" customWidth="1"/>
    <col min="258" max="258" width="10.7109375" style="265" customWidth="1"/>
    <col min="259" max="259" width="14.5703125" style="265" bestFit="1" customWidth="1"/>
    <col min="260" max="261" width="10.7109375" style="265" customWidth="1"/>
    <col min="262" max="505" width="8.85546875" style="265"/>
    <col min="506" max="506" width="3.7109375" style="265" customWidth="1"/>
    <col min="507" max="507" width="10.7109375" style="265" customWidth="1"/>
    <col min="508" max="508" width="63.7109375" style="265" customWidth="1"/>
    <col min="509" max="509" width="22" style="265" customWidth="1"/>
    <col min="510" max="510" width="15.5703125" style="265" bestFit="1" customWidth="1"/>
    <col min="511" max="511" width="12.7109375" style="265" bestFit="1" customWidth="1"/>
    <col min="512" max="512" width="14.85546875" style="265" bestFit="1" customWidth="1"/>
    <col min="513" max="513" width="26.28515625" style="265" customWidth="1"/>
    <col min="514" max="514" width="10.7109375" style="265" customWidth="1"/>
    <col min="515" max="515" width="14.5703125" style="265" bestFit="1" customWidth="1"/>
    <col min="516" max="517" width="10.7109375" style="265" customWidth="1"/>
    <col min="518" max="761" width="8.85546875" style="265"/>
    <col min="762" max="762" width="3.7109375" style="265" customWidth="1"/>
    <col min="763" max="763" width="10.7109375" style="265" customWidth="1"/>
    <col min="764" max="764" width="63.7109375" style="265" customWidth="1"/>
    <col min="765" max="765" width="22" style="265" customWidth="1"/>
    <col min="766" max="766" width="15.5703125" style="265" bestFit="1" customWidth="1"/>
    <col min="767" max="767" width="12.7109375" style="265" bestFit="1" customWidth="1"/>
    <col min="768" max="768" width="14.85546875" style="265" bestFit="1" customWidth="1"/>
    <col min="769" max="769" width="26.28515625" style="265" customWidth="1"/>
    <col min="770" max="770" width="10.7109375" style="265" customWidth="1"/>
    <col min="771" max="771" width="14.5703125" style="265" bestFit="1" customWidth="1"/>
    <col min="772" max="773" width="10.7109375" style="265" customWidth="1"/>
    <col min="774" max="1017" width="8.85546875" style="265"/>
    <col min="1018" max="1018" width="3.7109375" style="265" customWidth="1"/>
    <col min="1019" max="1019" width="10.7109375" style="265" customWidth="1"/>
    <col min="1020" max="1020" width="63.7109375" style="265" customWidth="1"/>
    <col min="1021" max="1021" width="22" style="265" customWidth="1"/>
    <col min="1022" max="1022" width="15.5703125" style="265" bestFit="1" customWidth="1"/>
    <col min="1023" max="1023" width="12.7109375" style="265" bestFit="1" customWidth="1"/>
    <col min="1024" max="1024" width="14.85546875" style="265" bestFit="1" customWidth="1"/>
    <col min="1025" max="1025" width="26.28515625" style="265" customWidth="1"/>
    <col min="1026" max="1026" width="10.7109375" style="265" customWidth="1"/>
    <col min="1027" max="1027" width="14.5703125" style="265" bestFit="1" customWidth="1"/>
    <col min="1028" max="1029" width="10.7109375" style="265" customWidth="1"/>
    <col min="1030" max="1273" width="8.85546875" style="265"/>
    <col min="1274" max="1274" width="3.7109375" style="265" customWidth="1"/>
    <col min="1275" max="1275" width="10.7109375" style="265" customWidth="1"/>
    <col min="1276" max="1276" width="63.7109375" style="265" customWidth="1"/>
    <col min="1277" max="1277" width="22" style="265" customWidth="1"/>
    <col min="1278" max="1278" width="15.5703125" style="265" bestFit="1" customWidth="1"/>
    <col min="1279" max="1279" width="12.7109375" style="265" bestFit="1" customWidth="1"/>
    <col min="1280" max="1280" width="14.85546875" style="265" bestFit="1" customWidth="1"/>
    <col min="1281" max="1281" width="26.28515625" style="265" customWidth="1"/>
    <col min="1282" max="1282" width="10.7109375" style="265" customWidth="1"/>
    <col min="1283" max="1283" width="14.5703125" style="265" bestFit="1" customWidth="1"/>
    <col min="1284" max="1285" width="10.7109375" style="265" customWidth="1"/>
    <col min="1286" max="1529" width="8.85546875" style="265"/>
    <col min="1530" max="1530" width="3.7109375" style="265" customWidth="1"/>
    <col min="1531" max="1531" width="10.7109375" style="265" customWidth="1"/>
    <col min="1532" max="1532" width="63.7109375" style="265" customWidth="1"/>
    <col min="1533" max="1533" width="22" style="265" customWidth="1"/>
    <col min="1534" max="1534" width="15.5703125" style="265" bestFit="1" customWidth="1"/>
    <col min="1535" max="1535" width="12.7109375" style="265" bestFit="1" customWidth="1"/>
    <col min="1536" max="1536" width="14.85546875" style="265" bestFit="1" customWidth="1"/>
    <col min="1537" max="1537" width="26.28515625" style="265" customWidth="1"/>
    <col min="1538" max="1538" width="10.7109375" style="265" customWidth="1"/>
    <col min="1539" max="1539" width="14.5703125" style="265" bestFit="1" customWidth="1"/>
    <col min="1540" max="1541" width="10.7109375" style="265" customWidth="1"/>
    <col min="1542" max="1785" width="8.85546875" style="265"/>
    <col min="1786" max="1786" width="3.7109375" style="265" customWidth="1"/>
    <col min="1787" max="1787" width="10.7109375" style="265" customWidth="1"/>
    <col min="1788" max="1788" width="63.7109375" style="265" customWidth="1"/>
    <col min="1789" max="1789" width="22" style="265" customWidth="1"/>
    <col min="1790" max="1790" width="15.5703125" style="265" bestFit="1" customWidth="1"/>
    <col min="1791" max="1791" width="12.7109375" style="265" bestFit="1" customWidth="1"/>
    <col min="1792" max="1792" width="14.85546875" style="265" bestFit="1" customWidth="1"/>
    <col min="1793" max="1793" width="26.28515625" style="265" customWidth="1"/>
    <col min="1794" max="1794" width="10.7109375" style="265" customWidth="1"/>
    <col min="1795" max="1795" width="14.5703125" style="265" bestFit="1" customWidth="1"/>
    <col min="1796" max="1797" width="10.7109375" style="265" customWidth="1"/>
    <col min="1798" max="2041" width="8.85546875" style="265"/>
    <col min="2042" max="2042" width="3.7109375" style="265" customWidth="1"/>
    <col min="2043" max="2043" width="10.7109375" style="265" customWidth="1"/>
    <col min="2044" max="2044" width="63.7109375" style="265" customWidth="1"/>
    <col min="2045" max="2045" width="22" style="265" customWidth="1"/>
    <col min="2046" max="2046" width="15.5703125" style="265" bestFit="1" customWidth="1"/>
    <col min="2047" max="2047" width="12.7109375" style="265" bestFit="1" customWidth="1"/>
    <col min="2048" max="2048" width="14.85546875" style="265" bestFit="1" customWidth="1"/>
    <col min="2049" max="2049" width="26.28515625" style="265" customWidth="1"/>
    <col min="2050" max="2050" width="10.7109375" style="265" customWidth="1"/>
    <col min="2051" max="2051" width="14.5703125" style="265" bestFit="1" customWidth="1"/>
    <col min="2052" max="2053" width="10.7109375" style="265" customWidth="1"/>
    <col min="2054" max="2297" width="8.85546875" style="265"/>
    <col min="2298" max="2298" width="3.7109375" style="265" customWidth="1"/>
    <col min="2299" max="2299" width="10.7109375" style="265" customWidth="1"/>
    <col min="2300" max="2300" width="63.7109375" style="265" customWidth="1"/>
    <col min="2301" max="2301" width="22" style="265" customWidth="1"/>
    <col min="2302" max="2302" width="15.5703125" style="265" bestFit="1" customWidth="1"/>
    <col min="2303" max="2303" width="12.7109375" style="265" bestFit="1" customWidth="1"/>
    <col min="2304" max="2304" width="14.85546875" style="265" bestFit="1" customWidth="1"/>
    <col min="2305" max="2305" width="26.28515625" style="265" customWidth="1"/>
    <col min="2306" max="2306" width="10.7109375" style="265" customWidth="1"/>
    <col min="2307" max="2307" width="14.5703125" style="265" bestFit="1" customWidth="1"/>
    <col min="2308" max="2309" width="10.7109375" style="265" customWidth="1"/>
    <col min="2310" max="2553" width="8.85546875" style="265"/>
    <col min="2554" max="2554" width="3.7109375" style="265" customWidth="1"/>
    <col min="2555" max="2555" width="10.7109375" style="265" customWidth="1"/>
    <col min="2556" max="2556" width="63.7109375" style="265" customWidth="1"/>
    <col min="2557" max="2557" width="22" style="265" customWidth="1"/>
    <col min="2558" max="2558" width="15.5703125" style="265" bestFit="1" customWidth="1"/>
    <col min="2559" max="2559" width="12.7109375" style="265" bestFit="1" customWidth="1"/>
    <col min="2560" max="2560" width="14.85546875" style="265" bestFit="1" customWidth="1"/>
    <col min="2561" max="2561" width="26.28515625" style="265" customWidth="1"/>
    <col min="2562" max="2562" width="10.7109375" style="265" customWidth="1"/>
    <col min="2563" max="2563" width="14.5703125" style="265" bestFit="1" customWidth="1"/>
    <col min="2564" max="2565" width="10.7109375" style="265" customWidth="1"/>
    <col min="2566" max="2809" width="8.85546875" style="265"/>
    <col min="2810" max="2810" width="3.7109375" style="265" customWidth="1"/>
    <col min="2811" max="2811" width="10.7109375" style="265" customWidth="1"/>
    <col min="2812" max="2812" width="63.7109375" style="265" customWidth="1"/>
    <col min="2813" max="2813" width="22" style="265" customWidth="1"/>
    <col min="2814" max="2814" width="15.5703125" style="265" bestFit="1" customWidth="1"/>
    <col min="2815" max="2815" width="12.7109375" style="265" bestFit="1" customWidth="1"/>
    <col min="2816" max="2816" width="14.85546875" style="265" bestFit="1" customWidth="1"/>
    <col min="2817" max="2817" width="26.28515625" style="265" customWidth="1"/>
    <col min="2818" max="2818" width="10.7109375" style="265" customWidth="1"/>
    <col min="2819" max="2819" width="14.5703125" style="265" bestFit="1" customWidth="1"/>
    <col min="2820" max="2821" width="10.7109375" style="265" customWidth="1"/>
    <col min="2822" max="3065" width="8.85546875" style="265"/>
    <col min="3066" max="3066" width="3.7109375" style="265" customWidth="1"/>
    <col min="3067" max="3067" width="10.7109375" style="265" customWidth="1"/>
    <col min="3068" max="3068" width="63.7109375" style="265" customWidth="1"/>
    <col min="3069" max="3069" width="22" style="265" customWidth="1"/>
    <col min="3070" max="3070" width="15.5703125" style="265" bestFit="1" customWidth="1"/>
    <col min="3071" max="3071" width="12.7109375" style="265" bestFit="1" customWidth="1"/>
    <col min="3072" max="3072" width="14.85546875" style="265" bestFit="1" customWidth="1"/>
    <col min="3073" max="3073" width="26.28515625" style="265" customWidth="1"/>
    <col min="3074" max="3074" width="10.7109375" style="265" customWidth="1"/>
    <col min="3075" max="3075" width="14.5703125" style="265" bestFit="1" customWidth="1"/>
    <col min="3076" max="3077" width="10.7109375" style="265" customWidth="1"/>
    <col min="3078" max="3321" width="8.85546875" style="265"/>
    <col min="3322" max="3322" width="3.7109375" style="265" customWidth="1"/>
    <col min="3323" max="3323" width="10.7109375" style="265" customWidth="1"/>
    <col min="3324" max="3324" width="63.7109375" style="265" customWidth="1"/>
    <col min="3325" max="3325" width="22" style="265" customWidth="1"/>
    <col min="3326" max="3326" width="15.5703125" style="265" bestFit="1" customWidth="1"/>
    <col min="3327" max="3327" width="12.7109375" style="265" bestFit="1" customWidth="1"/>
    <col min="3328" max="3328" width="14.85546875" style="265" bestFit="1" customWidth="1"/>
    <col min="3329" max="3329" width="26.28515625" style="265" customWidth="1"/>
    <col min="3330" max="3330" width="10.7109375" style="265" customWidth="1"/>
    <col min="3331" max="3331" width="14.5703125" style="265" bestFit="1" customWidth="1"/>
    <col min="3332" max="3333" width="10.7109375" style="265" customWidth="1"/>
    <col min="3334" max="3577" width="8.85546875" style="265"/>
    <col min="3578" max="3578" width="3.7109375" style="265" customWidth="1"/>
    <col min="3579" max="3579" width="10.7109375" style="265" customWidth="1"/>
    <col min="3580" max="3580" width="63.7109375" style="265" customWidth="1"/>
    <col min="3581" max="3581" width="22" style="265" customWidth="1"/>
    <col min="3582" max="3582" width="15.5703125" style="265" bestFit="1" customWidth="1"/>
    <col min="3583" max="3583" width="12.7109375" style="265" bestFit="1" customWidth="1"/>
    <col min="3584" max="3584" width="14.85546875" style="265" bestFit="1" customWidth="1"/>
    <col min="3585" max="3585" width="26.28515625" style="265" customWidth="1"/>
    <col min="3586" max="3586" width="10.7109375" style="265" customWidth="1"/>
    <col min="3587" max="3587" width="14.5703125" style="265" bestFit="1" customWidth="1"/>
    <col min="3588" max="3589" width="10.7109375" style="265" customWidth="1"/>
    <col min="3590" max="3833" width="8.85546875" style="265"/>
    <col min="3834" max="3834" width="3.7109375" style="265" customWidth="1"/>
    <col min="3835" max="3835" width="10.7109375" style="265" customWidth="1"/>
    <col min="3836" max="3836" width="63.7109375" style="265" customWidth="1"/>
    <col min="3837" max="3837" width="22" style="265" customWidth="1"/>
    <col min="3838" max="3838" width="15.5703125" style="265" bestFit="1" customWidth="1"/>
    <col min="3839" max="3839" width="12.7109375" style="265" bestFit="1" customWidth="1"/>
    <col min="3840" max="3840" width="14.85546875" style="265" bestFit="1" customWidth="1"/>
    <col min="3841" max="3841" width="26.28515625" style="265" customWidth="1"/>
    <col min="3842" max="3842" width="10.7109375" style="265" customWidth="1"/>
    <col min="3843" max="3843" width="14.5703125" style="265" bestFit="1" customWidth="1"/>
    <col min="3844" max="3845" width="10.7109375" style="265" customWidth="1"/>
    <col min="3846" max="4089" width="8.85546875" style="265"/>
    <col min="4090" max="4090" width="3.7109375" style="265" customWidth="1"/>
    <col min="4091" max="4091" width="10.7109375" style="265" customWidth="1"/>
    <col min="4092" max="4092" width="63.7109375" style="265" customWidth="1"/>
    <col min="4093" max="4093" width="22" style="265" customWidth="1"/>
    <col min="4094" max="4094" width="15.5703125" style="265" bestFit="1" customWidth="1"/>
    <col min="4095" max="4095" width="12.7109375" style="265" bestFit="1" customWidth="1"/>
    <col min="4096" max="4096" width="14.85546875" style="265" bestFit="1" customWidth="1"/>
    <col min="4097" max="4097" width="26.28515625" style="265" customWidth="1"/>
    <col min="4098" max="4098" width="10.7109375" style="265" customWidth="1"/>
    <col min="4099" max="4099" width="14.5703125" style="265" bestFit="1" customWidth="1"/>
    <col min="4100" max="4101" width="10.7109375" style="265" customWidth="1"/>
    <col min="4102" max="4345" width="8.85546875" style="265"/>
    <col min="4346" max="4346" width="3.7109375" style="265" customWidth="1"/>
    <col min="4347" max="4347" width="10.7109375" style="265" customWidth="1"/>
    <col min="4348" max="4348" width="63.7109375" style="265" customWidth="1"/>
    <col min="4349" max="4349" width="22" style="265" customWidth="1"/>
    <col min="4350" max="4350" width="15.5703125" style="265" bestFit="1" customWidth="1"/>
    <col min="4351" max="4351" width="12.7109375" style="265" bestFit="1" customWidth="1"/>
    <col min="4352" max="4352" width="14.85546875" style="265" bestFit="1" customWidth="1"/>
    <col min="4353" max="4353" width="26.28515625" style="265" customWidth="1"/>
    <col min="4354" max="4354" width="10.7109375" style="265" customWidth="1"/>
    <col min="4355" max="4355" width="14.5703125" style="265" bestFit="1" customWidth="1"/>
    <col min="4356" max="4357" width="10.7109375" style="265" customWidth="1"/>
    <col min="4358" max="4601" width="8.85546875" style="265"/>
    <col min="4602" max="4602" width="3.7109375" style="265" customWidth="1"/>
    <col min="4603" max="4603" width="10.7109375" style="265" customWidth="1"/>
    <col min="4604" max="4604" width="63.7109375" style="265" customWidth="1"/>
    <col min="4605" max="4605" width="22" style="265" customWidth="1"/>
    <col min="4606" max="4606" width="15.5703125" style="265" bestFit="1" customWidth="1"/>
    <col min="4607" max="4607" width="12.7109375" style="265" bestFit="1" customWidth="1"/>
    <col min="4608" max="4608" width="14.85546875" style="265" bestFit="1" customWidth="1"/>
    <col min="4609" max="4609" width="26.28515625" style="265" customWidth="1"/>
    <col min="4610" max="4610" width="10.7109375" style="265" customWidth="1"/>
    <col min="4611" max="4611" width="14.5703125" style="265" bestFit="1" customWidth="1"/>
    <col min="4612" max="4613" width="10.7109375" style="265" customWidth="1"/>
    <col min="4614" max="4857" width="8.85546875" style="265"/>
    <col min="4858" max="4858" width="3.7109375" style="265" customWidth="1"/>
    <col min="4859" max="4859" width="10.7109375" style="265" customWidth="1"/>
    <col min="4860" max="4860" width="63.7109375" style="265" customWidth="1"/>
    <col min="4861" max="4861" width="22" style="265" customWidth="1"/>
    <col min="4862" max="4862" width="15.5703125" style="265" bestFit="1" customWidth="1"/>
    <col min="4863" max="4863" width="12.7109375" style="265" bestFit="1" customWidth="1"/>
    <col min="4864" max="4864" width="14.85546875" style="265" bestFit="1" customWidth="1"/>
    <col min="4865" max="4865" width="26.28515625" style="265" customWidth="1"/>
    <col min="4866" max="4866" width="10.7109375" style="265" customWidth="1"/>
    <col min="4867" max="4867" width="14.5703125" style="265" bestFit="1" customWidth="1"/>
    <col min="4868" max="4869" width="10.7109375" style="265" customWidth="1"/>
    <col min="4870" max="5113" width="8.85546875" style="265"/>
    <col min="5114" max="5114" width="3.7109375" style="265" customWidth="1"/>
    <col min="5115" max="5115" width="10.7109375" style="265" customWidth="1"/>
    <col min="5116" max="5116" width="63.7109375" style="265" customWidth="1"/>
    <col min="5117" max="5117" width="22" style="265" customWidth="1"/>
    <col min="5118" max="5118" width="15.5703125" style="265" bestFit="1" customWidth="1"/>
    <col min="5119" max="5119" width="12.7109375" style="265" bestFit="1" customWidth="1"/>
    <col min="5120" max="5120" width="14.85546875" style="265" bestFit="1" customWidth="1"/>
    <col min="5121" max="5121" width="26.28515625" style="265" customWidth="1"/>
    <col min="5122" max="5122" width="10.7109375" style="265" customWidth="1"/>
    <col min="5123" max="5123" width="14.5703125" style="265" bestFit="1" customWidth="1"/>
    <col min="5124" max="5125" width="10.7109375" style="265" customWidth="1"/>
    <col min="5126" max="5369" width="8.85546875" style="265"/>
    <col min="5370" max="5370" width="3.7109375" style="265" customWidth="1"/>
    <col min="5371" max="5371" width="10.7109375" style="265" customWidth="1"/>
    <col min="5372" max="5372" width="63.7109375" style="265" customWidth="1"/>
    <col min="5373" max="5373" width="22" style="265" customWidth="1"/>
    <col min="5374" max="5374" width="15.5703125" style="265" bestFit="1" customWidth="1"/>
    <col min="5375" max="5375" width="12.7109375" style="265" bestFit="1" customWidth="1"/>
    <col min="5376" max="5376" width="14.85546875" style="265" bestFit="1" customWidth="1"/>
    <col min="5377" max="5377" width="26.28515625" style="265" customWidth="1"/>
    <col min="5378" max="5378" width="10.7109375" style="265" customWidth="1"/>
    <col min="5379" max="5379" width="14.5703125" style="265" bestFit="1" customWidth="1"/>
    <col min="5380" max="5381" width="10.7109375" style="265" customWidth="1"/>
    <col min="5382" max="5625" width="8.85546875" style="265"/>
    <col min="5626" max="5626" width="3.7109375" style="265" customWidth="1"/>
    <col min="5627" max="5627" width="10.7109375" style="265" customWidth="1"/>
    <col min="5628" max="5628" width="63.7109375" style="265" customWidth="1"/>
    <col min="5629" max="5629" width="22" style="265" customWidth="1"/>
    <col min="5630" max="5630" width="15.5703125" style="265" bestFit="1" customWidth="1"/>
    <col min="5631" max="5631" width="12.7109375" style="265" bestFit="1" customWidth="1"/>
    <col min="5632" max="5632" width="14.85546875" style="265" bestFit="1" customWidth="1"/>
    <col min="5633" max="5633" width="26.28515625" style="265" customWidth="1"/>
    <col min="5634" max="5634" width="10.7109375" style="265" customWidth="1"/>
    <col min="5635" max="5635" width="14.5703125" style="265" bestFit="1" customWidth="1"/>
    <col min="5636" max="5637" width="10.7109375" style="265" customWidth="1"/>
    <col min="5638" max="5881" width="8.85546875" style="265"/>
    <col min="5882" max="5882" width="3.7109375" style="265" customWidth="1"/>
    <col min="5883" max="5883" width="10.7109375" style="265" customWidth="1"/>
    <col min="5884" max="5884" width="63.7109375" style="265" customWidth="1"/>
    <col min="5885" max="5885" width="22" style="265" customWidth="1"/>
    <col min="5886" max="5886" width="15.5703125" style="265" bestFit="1" customWidth="1"/>
    <col min="5887" max="5887" width="12.7109375" style="265" bestFit="1" customWidth="1"/>
    <col min="5888" max="5888" width="14.85546875" style="265" bestFit="1" customWidth="1"/>
    <col min="5889" max="5889" width="26.28515625" style="265" customWidth="1"/>
    <col min="5890" max="5890" width="10.7109375" style="265" customWidth="1"/>
    <col min="5891" max="5891" width="14.5703125" style="265" bestFit="1" customWidth="1"/>
    <col min="5892" max="5893" width="10.7109375" style="265" customWidth="1"/>
    <col min="5894" max="6137" width="8.85546875" style="265"/>
    <col min="6138" max="6138" width="3.7109375" style="265" customWidth="1"/>
    <col min="6139" max="6139" width="10.7109375" style="265" customWidth="1"/>
    <col min="6140" max="6140" width="63.7109375" style="265" customWidth="1"/>
    <col min="6141" max="6141" width="22" style="265" customWidth="1"/>
    <col min="6142" max="6142" width="15.5703125" style="265" bestFit="1" customWidth="1"/>
    <col min="6143" max="6143" width="12.7109375" style="265" bestFit="1" customWidth="1"/>
    <col min="6144" max="6144" width="14.85546875" style="265" bestFit="1" customWidth="1"/>
    <col min="6145" max="6145" width="26.28515625" style="265" customWidth="1"/>
    <col min="6146" max="6146" width="10.7109375" style="265" customWidth="1"/>
    <col min="6147" max="6147" width="14.5703125" style="265" bestFit="1" customWidth="1"/>
    <col min="6148" max="6149" width="10.7109375" style="265" customWidth="1"/>
    <col min="6150" max="6393" width="8.85546875" style="265"/>
    <col min="6394" max="6394" width="3.7109375" style="265" customWidth="1"/>
    <col min="6395" max="6395" width="10.7109375" style="265" customWidth="1"/>
    <col min="6396" max="6396" width="63.7109375" style="265" customWidth="1"/>
    <col min="6397" max="6397" width="22" style="265" customWidth="1"/>
    <col min="6398" max="6398" width="15.5703125" style="265" bestFit="1" customWidth="1"/>
    <col min="6399" max="6399" width="12.7109375" style="265" bestFit="1" customWidth="1"/>
    <col min="6400" max="6400" width="14.85546875" style="265" bestFit="1" customWidth="1"/>
    <col min="6401" max="6401" width="26.28515625" style="265" customWidth="1"/>
    <col min="6402" max="6402" width="10.7109375" style="265" customWidth="1"/>
    <col min="6403" max="6403" width="14.5703125" style="265" bestFit="1" customWidth="1"/>
    <col min="6404" max="6405" width="10.7109375" style="265" customWidth="1"/>
    <col min="6406" max="6649" width="8.85546875" style="265"/>
    <col min="6650" max="6650" width="3.7109375" style="265" customWidth="1"/>
    <col min="6651" max="6651" width="10.7109375" style="265" customWidth="1"/>
    <col min="6652" max="6652" width="63.7109375" style="265" customWidth="1"/>
    <col min="6653" max="6653" width="22" style="265" customWidth="1"/>
    <col min="6654" max="6654" width="15.5703125" style="265" bestFit="1" customWidth="1"/>
    <col min="6655" max="6655" width="12.7109375" style="265" bestFit="1" customWidth="1"/>
    <col min="6656" max="6656" width="14.85546875" style="265" bestFit="1" customWidth="1"/>
    <col min="6657" max="6657" width="26.28515625" style="265" customWidth="1"/>
    <col min="6658" max="6658" width="10.7109375" style="265" customWidth="1"/>
    <col min="6659" max="6659" width="14.5703125" style="265" bestFit="1" customWidth="1"/>
    <col min="6660" max="6661" width="10.7109375" style="265" customWidth="1"/>
    <col min="6662" max="6905" width="8.85546875" style="265"/>
    <col min="6906" max="6906" width="3.7109375" style="265" customWidth="1"/>
    <col min="6907" max="6907" width="10.7109375" style="265" customWidth="1"/>
    <col min="6908" max="6908" width="63.7109375" style="265" customWidth="1"/>
    <col min="6909" max="6909" width="22" style="265" customWidth="1"/>
    <col min="6910" max="6910" width="15.5703125" style="265" bestFit="1" customWidth="1"/>
    <col min="6911" max="6911" width="12.7109375" style="265" bestFit="1" customWidth="1"/>
    <col min="6912" max="6912" width="14.85546875" style="265" bestFit="1" customWidth="1"/>
    <col min="6913" max="6913" width="26.28515625" style="265" customWidth="1"/>
    <col min="6914" max="6914" width="10.7109375" style="265" customWidth="1"/>
    <col min="6915" max="6915" width="14.5703125" style="265" bestFit="1" customWidth="1"/>
    <col min="6916" max="6917" width="10.7109375" style="265" customWidth="1"/>
    <col min="6918" max="7161" width="8.85546875" style="265"/>
    <col min="7162" max="7162" width="3.7109375" style="265" customWidth="1"/>
    <col min="7163" max="7163" width="10.7109375" style="265" customWidth="1"/>
    <col min="7164" max="7164" width="63.7109375" style="265" customWidth="1"/>
    <col min="7165" max="7165" width="22" style="265" customWidth="1"/>
    <col min="7166" max="7166" width="15.5703125" style="265" bestFit="1" customWidth="1"/>
    <col min="7167" max="7167" width="12.7109375" style="265" bestFit="1" customWidth="1"/>
    <col min="7168" max="7168" width="14.85546875" style="265" bestFit="1" customWidth="1"/>
    <col min="7169" max="7169" width="26.28515625" style="265" customWidth="1"/>
    <col min="7170" max="7170" width="10.7109375" style="265" customWidth="1"/>
    <col min="7171" max="7171" width="14.5703125" style="265" bestFit="1" customWidth="1"/>
    <col min="7172" max="7173" width="10.7109375" style="265" customWidth="1"/>
    <col min="7174" max="7417" width="8.85546875" style="265"/>
    <col min="7418" max="7418" width="3.7109375" style="265" customWidth="1"/>
    <col min="7419" max="7419" width="10.7109375" style="265" customWidth="1"/>
    <col min="7420" max="7420" width="63.7109375" style="265" customWidth="1"/>
    <col min="7421" max="7421" width="22" style="265" customWidth="1"/>
    <col min="7422" max="7422" width="15.5703125" style="265" bestFit="1" customWidth="1"/>
    <col min="7423" max="7423" width="12.7109375" style="265" bestFit="1" customWidth="1"/>
    <col min="7424" max="7424" width="14.85546875" style="265" bestFit="1" customWidth="1"/>
    <col min="7425" max="7425" width="26.28515625" style="265" customWidth="1"/>
    <col min="7426" max="7426" width="10.7109375" style="265" customWidth="1"/>
    <col min="7427" max="7427" width="14.5703125" style="265" bestFit="1" customWidth="1"/>
    <col min="7428" max="7429" width="10.7109375" style="265" customWidth="1"/>
    <col min="7430" max="7673" width="8.85546875" style="265"/>
    <col min="7674" max="7674" width="3.7109375" style="265" customWidth="1"/>
    <col min="7675" max="7675" width="10.7109375" style="265" customWidth="1"/>
    <col min="7676" max="7676" width="63.7109375" style="265" customWidth="1"/>
    <col min="7677" max="7677" width="22" style="265" customWidth="1"/>
    <col min="7678" max="7678" width="15.5703125" style="265" bestFit="1" customWidth="1"/>
    <col min="7679" max="7679" width="12.7109375" style="265" bestFit="1" customWidth="1"/>
    <col min="7680" max="7680" width="14.85546875" style="265" bestFit="1" customWidth="1"/>
    <col min="7681" max="7681" width="26.28515625" style="265" customWidth="1"/>
    <col min="7682" max="7682" width="10.7109375" style="265" customWidth="1"/>
    <col min="7683" max="7683" width="14.5703125" style="265" bestFit="1" customWidth="1"/>
    <col min="7684" max="7685" width="10.7109375" style="265" customWidth="1"/>
    <col min="7686" max="7929" width="8.85546875" style="265"/>
    <col min="7930" max="7930" width="3.7109375" style="265" customWidth="1"/>
    <col min="7931" max="7931" width="10.7109375" style="265" customWidth="1"/>
    <col min="7932" max="7932" width="63.7109375" style="265" customWidth="1"/>
    <col min="7933" max="7933" width="22" style="265" customWidth="1"/>
    <col min="7934" max="7934" width="15.5703125" style="265" bestFit="1" customWidth="1"/>
    <col min="7935" max="7935" width="12.7109375" style="265" bestFit="1" customWidth="1"/>
    <col min="7936" max="7936" width="14.85546875" style="265" bestFit="1" customWidth="1"/>
    <col min="7937" max="7937" width="26.28515625" style="265" customWidth="1"/>
    <col min="7938" max="7938" width="10.7109375" style="265" customWidth="1"/>
    <col min="7939" max="7939" width="14.5703125" style="265" bestFit="1" customWidth="1"/>
    <col min="7940" max="7941" width="10.7109375" style="265" customWidth="1"/>
    <col min="7942" max="8185" width="8.85546875" style="265"/>
    <col min="8186" max="8186" width="3.7109375" style="265" customWidth="1"/>
    <col min="8187" max="8187" width="10.7109375" style="265" customWidth="1"/>
    <col min="8188" max="8188" width="63.7109375" style="265" customWidth="1"/>
    <col min="8189" max="8189" width="22" style="265" customWidth="1"/>
    <col min="8190" max="8190" width="15.5703125" style="265" bestFit="1" customWidth="1"/>
    <col min="8191" max="8191" width="12.7109375" style="265" bestFit="1" customWidth="1"/>
    <col min="8192" max="8192" width="14.85546875" style="265" bestFit="1" customWidth="1"/>
    <col min="8193" max="8193" width="26.28515625" style="265" customWidth="1"/>
    <col min="8194" max="8194" width="10.7109375" style="265" customWidth="1"/>
    <col min="8195" max="8195" width="14.5703125" style="265" bestFit="1" customWidth="1"/>
    <col min="8196" max="8197" width="10.7109375" style="265" customWidth="1"/>
    <col min="8198" max="8441" width="8.85546875" style="265"/>
    <col min="8442" max="8442" width="3.7109375" style="265" customWidth="1"/>
    <col min="8443" max="8443" width="10.7109375" style="265" customWidth="1"/>
    <col min="8444" max="8444" width="63.7109375" style="265" customWidth="1"/>
    <col min="8445" max="8445" width="22" style="265" customWidth="1"/>
    <col min="8446" max="8446" width="15.5703125" style="265" bestFit="1" customWidth="1"/>
    <col min="8447" max="8447" width="12.7109375" style="265" bestFit="1" customWidth="1"/>
    <col min="8448" max="8448" width="14.85546875" style="265" bestFit="1" customWidth="1"/>
    <col min="8449" max="8449" width="26.28515625" style="265" customWidth="1"/>
    <col min="8450" max="8450" width="10.7109375" style="265" customWidth="1"/>
    <col min="8451" max="8451" width="14.5703125" style="265" bestFit="1" customWidth="1"/>
    <col min="8452" max="8453" width="10.7109375" style="265" customWidth="1"/>
    <col min="8454" max="8697" width="8.85546875" style="265"/>
    <col min="8698" max="8698" width="3.7109375" style="265" customWidth="1"/>
    <col min="8699" max="8699" width="10.7109375" style="265" customWidth="1"/>
    <col min="8700" max="8700" width="63.7109375" style="265" customWidth="1"/>
    <col min="8701" max="8701" width="22" style="265" customWidth="1"/>
    <col min="8702" max="8702" width="15.5703125" style="265" bestFit="1" customWidth="1"/>
    <col min="8703" max="8703" width="12.7109375" style="265" bestFit="1" customWidth="1"/>
    <col min="8704" max="8704" width="14.85546875" style="265" bestFit="1" customWidth="1"/>
    <col min="8705" max="8705" width="26.28515625" style="265" customWidth="1"/>
    <col min="8706" max="8706" width="10.7109375" style="265" customWidth="1"/>
    <col min="8707" max="8707" width="14.5703125" style="265" bestFit="1" customWidth="1"/>
    <col min="8708" max="8709" width="10.7109375" style="265" customWidth="1"/>
    <col min="8710" max="8953" width="8.85546875" style="265"/>
    <col min="8954" max="8954" width="3.7109375" style="265" customWidth="1"/>
    <col min="8955" max="8955" width="10.7109375" style="265" customWidth="1"/>
    <col min="8956" max="8956" width="63.7109375" style="265" customWidth="1"/>
    <col min="8957" max="8957" width="22" style="265" customWidth="1"/>
    <col min="8958" max="8958" width="15.5703125" style="265" bestFit="1" customWidth="1"/>
    <col min="8959" max="8959" width="12.7109375" style="265" bestFit="1" customWidth="1"/>
    <col min="8960" max="8960" width="14.85546875" style="265" bestFit="1" customWidth="1"/>
    <col min="8961" max="8961" width="26.28515625" style="265" customWidth="1"/>
    <col min="8962" max="8962" width="10.7109375" style="265" customWidth="1"/>
    <col min="8963" max="8963" width="14.5703125" style="265" bestFit="1" customWidth="1"/>
    <col min="8964" max="8965" width="10.7109375" style="265" customWidth="1"/>
    <col min="8966" max="9209" width="8.85546875" style="265"/>
    <col min="9210" max="9210" width="3.7109375" style="265" customWidth="1"/>
    <col min="9211" max="9211" width="10.7109375" style="265" customWidth="1"/>
    <col min="9212" max="9212" width="63.7109375" style="265" customWidth="1"/>
    <col min="9213" max="9213" width="22" style="265" customWidth="1"/>
    <col min="9214" max="9214" width="15.5703125" style="265" bestFit="1" customWidth="1"/>
    <col min="9215" max="9215" width="12.7109375" style="265" bestFit="1" customWidth="1"/>
    <col min="9216" max="9216" width="14.85546875" style="265" bestFit="1" customWidth="1"/>
    <col min="9217" max="9217" width="26.28515625" style="265" customWidth="1"/>
    <col min="9218" max="9218" width="10.7109375" style="265" customWidth="1"/>
    <col min="9219" max="9219" width="14.5703125" style="265" bestFit="1" customWidth="1"/>
    <col min="9220" max="9221" width="10.7109375" style="265" customWidth="1"/>
    <col min="9222" max="9465" width="8.85546875" style="265"/>
    <col min="9466" max="9466" width="3.7109375" style="265" customWidth="1"/>
    <col min="9467" max="9467" width="10.7109375" style="265" customWidth="1"/>
    <col min="9468" max="9468" width="63.7109375" style="265" customWidth="1"/>
    <col min="9469" max="9469" width="22" style="265" customWidth="1"/>
    <col min="9470" max="9470" width="15.5703125" style="265" bestFit="1" customWidth="1"/>
    <col min="9471" max="9471" width="12.7109375" style="265" bestFit="1" customWidth="1"/>
    <col min="9472" max="9472" width="14.85546875" style="265" bestFit="1" customWidth="1"/>
    <col min="9473" max="9473" width="26.28515625" style="265" customWidth="1"/>
    <col min="9474" max="9474" width="10.7109375" style="265" customWidth="1"/>
    <col min="9475" max="9475" width="14.5703125" style="265" bestFit="1" customWidth="1"/>
    <col min="9476" max="9477" width="10.7109375" style="265" customWidth="1"/>
    <col min="9478" max="9721" width="8.85546875" style="265"/>
    <col min="9722" max="9722" width="3.7109375" style="265" customWidth="1"/>
    <col min="9723" max="9723" width="10.7109375" style="265" customWidth="1"/>
    <col min="9724" max="9724" width="63.7109375" style="265" customWidth="1"/>
    <col min="9725" max="9725" width="22" style="265" customWidth="1"/>
    <col min="9726" max="9726" width="15.5703125" style="265" bestFit="1" customWidth="1"/>
    <col min="9727" max="9727" width="12.7109375" style="265" bestFit="1" customWidth="1"/>
    <col min="9728" max="9728" width="14.85546875" style="265" bestFit="1" customWidth="1"/>
    <col min="9729" max="9729" width="26.28515625" style="265" customWidth="1"/>
    <col min="9730" max="9730" width="10.7109375" style="265" customWidth="1"/>
    <col min="9731" max="9731" width="14.5703125" style="265" bestFit="1" customWidth="1"/>
    <col min="9732" max="9733" width="10.7109375" style="265" customWidth="1"/>
    <col min="9734" max="9977" width="8.85546875" style="265"/>
    <col min="9978" max="9978" width="3.7109375" style="265" customWidth="1"/>
    <col min="9979" max="9979" width="10.7109375" style="265" customWidth="1"/>
    <col min="9980" max="9980" width="63.7109375" style="265" customWidth="1"/>
    <col min="9981" max="9981" width="22" style="265" customWidth="1"/>
    <col min="9982" max="9982" width="15.5703125" style="265" bestFit="1" customWidth="1"/>
    <col min="9983" max="9983" width="12.7109375" style="265" bestFit="1" customWidth="1"/>
    <col min="9984" max="9984" width="14.85546875" style="265" bestFit="1" customWidth="1"/>
    <col min="9985" max="9985" width="26.28515625" style="265" customWidth="1"/>
    <col min="9986" max="9986" width="10.7109375" style="265" customWidth="1"/>
    <col min="9987" max="9987" width="14.5703125" style="265" bestFit="1" customWidth="1"/>
    <col min="9988" max="9989" width="10.7109375" style="265" customWidth="1"/>
    <col min="9990" max="10233" width="8.85546875" style="265"/>
    <col min="10234" max="10234" width="3.7109375" style="265" customWidth="1"/>
    <col min="10235" max="10235" width="10.7109375" style="265" customWidth="1"/>
    <col min="10236" max="10236" width="63.7109375" style="265" customWidth="1"/>
    <col min="10237" max="10237" width="22" style="265" customWidth="1"/>
    <col min="10238" max="10238" width="15.5703125" style="265" bestFit="1" customWidth="1"/>
    <col min="10239" max="10239" width="12.7109375" style="265" bestFit="1" customWidth="1"/>
    <col min="10240" max="10240" width="14.85546875" style="265" bestFit="1" customWidth="1"/>
    <col min="10241" max="10241" width="26.28515625" style="265" customWidth="1"/>
    <col min="10242" max="10242" width="10.7109375" style="265" customWidth="1"/>
    <col min="10243" max="10243" width="14.5703125" style="265" bestFit="1" customWidth="1"/>
    <col min="10244" max="10245" width="10.7109375" style="265" customWidth="1"/>
    <col min="10246" max="10489" width="8.85546875" style="265"/>
    <col min="10490" max="10490" width="3.7109375" style="265" customWidth="1"/>
    <col min="10491" max="10491" width="10.7109375" style="265" customWidth="1"/>
    <col min="10492" max="10492" width="63.7109375" style="265" customWidth="1"/>
    <col min="10493" max="10493" width="22" style="265" customWidth="1"/>
    <col min="10494" max="10494" width="15.5703125" style="265" bestFit="1" customWidth="1"/>
    <col min="10495" max="10495" width="12.7109375" style="265" bestFit="1" customWidth="1"/>
    <col min="10496" max="10496" width="14.85546875" style="265" bestFit="1" customWidth="1"/>
    <col min="10497" max="10497" width="26.28515625" style="265" customWidth="1"/>
    <col min="10498" max="10498" width="10.7109375" style="265" customWidth="1"/>
    <col min="10499" max="10499" width="14.5703125" style="265" bestFit="1" customWidth="1"/>
    <col min="10500" max="10501" width="10.7109375" style="265" customWidth="1"/>
    <col min="10502" max="10745" width="8.85546875" style="265"/>
    <col min="10746" max="10746" width="3.7109375" style="265" customWidth="1"/>
    <col min="10747" max="10747" width="10.7109375" style="265" customWidth="1"/>
    <col min="10748" max="10748" width="63.7109375" style="265" customWidth="1"/>
    <col min="10749" max="10749" width="22" style="265" customWidth="1"/>
    <col min="10750" max="10750" width="15.5703125" style="265" bestFit="1" customWidth="1"/>
    <col min="10751" max="10751" width="12.7109375" style="265" bestFit="1" customWidth="1"/>
    <col min="10752" max="10752" width="14.85546875" style="265" bestFit="1" customWidth="1"/>
    <col min="10753" max="10753" width="26.28515625" style="265" customWidth="1"/>
    <col min="10754" max="10754" width="10.7109375" style="265" customWidth="1"/>
    <col min="10755" max="10755" width="14.5703125" style="265" bestFit="1" customWidth="1"/>
    <col min="10756" max="10757" width="10.7109375" style="265" customWidth="1"/>
    <col min="10758" max="11001" width="8.85546875" style="265"/>
    <col min="11002" max="11002" width="3.7109375" style="265" customWidth="1"/>
    <col min="11003" max="11003" width="10.7109375" style="265" customWidth="1"/>
    <col min="11004" max="11004" width="63.7109375" style="265" customWidth="1"/>
    <col min="11005" max="11005" width="22" style="265" customWidth="1"/>
    <col min="11006" max="11006" width="15.5703125" style="265" bestFit="1" customWidth="1"/>
    <col min="11007" max="11007" width="12.7109375" style="265" bestFit="1" customWidth="1"/>
    <col min="11008" max="11008" width="14.85546875" style="265" bestFit="1" customWidth="1"/>
    <col min="11009" max="11009" width="26.28515625" style="265" customWidth="1"/>
    <col min="11010" max="11010" width="10.7109375" style="265" customWidth="1"/>
    <col min="11011" max="11011" width="14.5703125" style="265" bestFit="1" customWidth="1"/>
    <col min="11012" max="11013" width="10.7109375" style="265" customWidth="1"/>
    <col min="11014" max="11257" width="8.85546875" style="265"/>
    <col min="11258" max="11258" width="3.7109375" style="265" customWidth="1"/>
    <col min="11259" max="11259" width="10.7109375" style="265" customWidth="1"/>
    <col min="11260" max="11260" width="63.7109375" style="265" customWidth="1"/>
    <col min="11261" max="11261" width="22" style="265" customWidth="1"/>
    <col min="11262" max="11262" width="15.5703125" style="265" bestFit="1" customWidth="1"/>
    <col min="11263" max="11263" width="12.7109375" style="265" bestFit="1" customWidth="1"/>
    <col min="11264" max="11264" width="14.85546875" style="265" bestFit="1" customWidth="1"/>
    <col min="11265" max="11265" width="26.28515625" style="265" customWidth="1"/>
    <col min="11266" max="11266" width="10.7109375" style="265" customWidth="1"/>
    <col min="11267" max="11267" width="14.5703125" style="265" bestFit="1" customWidth="1"/>
    <col min="11268" max="11269" width="10.7109375" style="265" customWidth="1"/>
    <col min="11270" max="11513" width="8.85546875" style="265"/>
    <col min="11514" max="11514" width="3.7109375" style="265" customWidth="1"/>
    <col min="11515" max="11515" width="10.7109375" style="265" customWidth="1"/>
    <col min="11516" max="11516" width="63.7109375" style="265" customWidth="1"/>
    <col min="11517" max="11517" width="22" style="265" customWidth="1"/>
    <col min="11518" max="11518" width="15.5703125" style="265" bestFit="1" customWidth="1"/>
    <col min="11519" max="11519" width="12.7109375" style="265" bestFit="1" customWidth="1"/>
    <col min="11520" max="11520" width="14.85546875" style="265" bestFit="1" customWidth="1"/>
    <col min="11521" max="11521" width="26.28515625" style="265" customWidth="1"/>
    <col min="11522" max="11522" width="10.7109375" style="265" customWidth="1"/>
    <col min="11523" max="11523" width="14.5703125" style="265" bestFit="1" customWidth="1"/>
    <col min="11524" max="11525" width="10.7109375" style="265" customWidth="1"/>
    <col min="11526" max="11769" width="8.85546875" style="265"/>
    <col min="11770" max="11770" width="3.7109375" style="265" customWidth="1"/>
    <col min="11771" max="11771" width="10.7109375" style="265" customWidth="1"/>
    <col min="11772" max="11772" width="63.7109375" style="265" customWidth="1"/>
    <col min="11773" max="11773" width="22" style="265" customWidth="1"/>
    <col min="11774" max="11774" width="15.5703125" style="265" bestFit="1" customWidth="1"/>
    <col min="11775" max="11775" width="12.7109375" style="265" bestFit="1" customWidth="1"/>
    <col min="11776" max="11776" width="14.85546875" style="265" bestFit="1" customWidth="1"/>
    <col min="11777" max="11777" width="26.28515625" style="265" customWidth="1"/>
    <col min="11778" max="11778" width="10.7109375" style="265" customWidth="1"/>
    <col min="11779" max="11779" width="14.5703125" style="265" bestFit="1" customWidth="1"/>
    <col min="11780" max="11781" width="10.7109375" style="265" customWidth="1"/>
    <col min="11782" max="12025" width="8.85546875" style="265"/>
    <col min="12026" max="12026" width="3.7109375" style="265" customWidth="1"/>
    <col min="12027" max="12027" width="10.7109375" style="265" customWidth="1"/>
    <col min="12028" max="12028" width="63.7109375" style="265" customWidth="1"/>
    <col min="12029" max="12029" width="22" style="265" customWidth="1"/>
    <col min="12030" max="12030" width="15.5703125" style="265" bestFit="1" customWidth="1"/>
    <col min="12031" max="12031" width="12.7109375" style="265" bestFit="1" customWidth="1"/>
    <col min="12032" max="12032" width="14.85546875" style="265" bestFit="1" customWidth="1"/>
    <col min="12033" max="12033" width="26.28515625" style="265" customWidth="1"/>
    <col min="12034" max="12034" width="10.7109375" style="265" customWidth="1"/>
    <col min="12035" max="12035" width="14.5703125" style="265" bestFit="1" customWidth="1"/>
    <col min="12036" max="12037" width="10.7109375" style="265" customWidth="1"/>
    <col min="12038" max="12281" width="8.85546875" style="265"/>
    <col min="12282" max="12282" width="3.7109375" style="265" customWidth="1"/>
    <col min="12283" max="12283" width="10.7109375" style="265" customWidth="1"/>
    <col min="12284" max="12284" width="63.7109375" style="265" customWidth="1"/>
    <col min="12285" max="12285" width="22" style="265" customWidth="1"/>
    <col min="12286" max="12286" width="15.5703125" style="265" bestFit="1" customWidth="1"/>
    <col min="12287" max="12287" width="12.7109375" style="265" bestFit="1" customWidth="1"/>
    <col min="12288" max="12288" width="14.85546875" style="265" bestFit="1" customWidth="1"/>
    <col min="12289" max="12289" width="26.28515625" style="265" customWidth="1"/>
    <col min="12290" max="12290" width="10.7109375" style="265" customWidth="1"/>
    <col min="12291" max="12291" width="14.5703125" style="265" bestFit="1" customWidth="1"/>
    <col min="12292" max="12293" width="10.7109375" style="265" customWidth="1"/>
    <col min="12294" max="12537" width="8.85546875" style="265"/>
    <col min="12538" max="12538" width="3.7109375" style="265" customWidth="1"/>
    <col min="12539" max="12539" width="10.7109375" style="265" customWidth="1"/>
    <col min="12540" max="12540" width="63.7109375" style="265" customWidth="1"/>
    <col min="12541" max="12541" width="22" style="265" customWidth="1"/>
    <col min="12542" max="12542" width="15.5703125" style="265" bestFit="1" customWidth="1"/>
    <col min="12543" max="12543" width="12.7109375" style="265" bestFit="1" customWidth="1"/>
    <col min="12544" max="12544" width="14.85546875" style="265" bestFit="1" customWidth="1"/>
    <col min="12545" max="12545" width="26.28515625" style="265" customWidth="1"/>
    <col min="12546" max="12546" width="10.7109375" style="265" customWidth="1"/>
    <col min="12547" max="12547" width="14.5703125" style="265" bestFit="1" customWidth="1"/>
    <col min="12548" max="12549" width="10.7109375" style="265" customWidth="1"/>
    <col min="12550" max="12793" width="8.85546875" style="265"/>
    <col min="12794" max="12794" width="3.7109375" style="265" customWidth="1"/>
    <col min="12795" max="12795" width="10.7109375" style="265" customWidth="1"/>
    <col min="12796" max="12796" width="63.7109375" style="265" customWidth="1"/>
    <col min="12797" max="12797" width="22" style="265" customWidth="1"/>
    <col min="12798" max="12798" width="15.5703125" style="265" bestFit="1" customWidth="1"/>
    <col min="12799" max="12799" width="12.7109375" style="265" bestFit="1" customWidth="1"/>
    <col min="12800" max="12800" width="14.85546875" style="265" bestFit="1" customWidth="1"/>
    <col min="12801" max="12801" width="26.28515625" style="265" customWidth="1"/>
    <col min="12802" max="12802" width="10.7109375" style="265" customWidth="1"/>
    <col min="12803" max="12803" width="14.5703125" style="265" bestFit="1" customWidth="1"/>
    <col min="12804" max="12805" width="10.7109375" style="265" customWidth="1"/>
    <col min="12806" max="13049" width="8.85546875" style="265"/>
    <col min="13050" max="13050" width="3.7109375" style="265" customWidth="1"/>
    <col min="13051" max="13051" width="10.7109375" style="265" customWidth="1"/>
    <col min="13052" max="13052" width="63.7109375" style="265" customWidth="1"/>
    <col min="13053" max="13053" width="22" style="265" customWidth="1"/>
    <col min="13054" max="13054" width="15.5703125" style="265" bestFit="1" customWidth="1"/>
    <col min="13055" max="13055" width="12.7109375" style="265" bestFit="1" customWidth="1"/>
    <col min="13056" max="13056" width="14.85546875" style="265" bestFit="1" customWidth="1"/>
    <col min="13057" max="13057" width="26.28515625" style="265" customWidth="1"/>
    <col min="13058" max="13058" width="10.7109375" style="265" customWidth="1"/>
    <col min="13059" max="13059" width="14.5703125" style="265" bestFit="1" customWidth="1"/>
    <col min="13060" max="13061" width="10.7109375" style="265" customWidth="1"/>
    <col min="13062" max="13305" width="8.85546875" style="265"/>
    <col min="13306" max="13306" width="3.7109375" style="265" customWidth="1"/>
    <col min="13307" max="13307" width="10.7109375" style="265" customWidth="1"/>
    <col min="13308" max="13308" width="63.7109375" style="265" customWidth="1"/>
    <col min="13309" max="13309" width="22" style="265" customWidth="1"/>
    <col min="13310" max="13310" width="15.5703125" style="265" bestFit="1" customWidth="1"/>
    <col min="13311" max="13311" width="12.7109375" style="265" bestFit="1" customWidth="1"/>
    <col min="13312" max="13312" width="14.85546875" style="265" bestFit="1" customWidth="1"/>
    <col min="13313" max="13313" width="26.28515625" style="265" customWidth="1"/>
    <col min="13314" max="13314" width="10.7109375" style="265" customWidth="1"/>
    <col min="13315" max="13315" width="14.5703125" style="265" bestFit="1" customWidth="1"/>
    <col min="13316" max="13317" width="10.7109375" style="265" customWidth="1"/>
    <col min="13318" max="13561" width="8.85546875" style="265"/>
    <col min="13562" max="13562" width="3.7109375" style="265" customWidth="1"/>
    <col min="13563" max="13563" width="10.7109375" style="265" customWidth="1"/>
    <col min="13564" max="13564" width="63.7109375" style="265" customWidth="1"/>
    <col min="13565" max="13565" width="22" style="265" customWidth="1"/>
    <col min="13566" max="13566" width="15.5703125" style="265" bestFit="1" customWidth="1"/>
    <col min="13567" max="13567" width="12.7109375" style="265" bestFit="1" customWidth="1"/>
    <col min="13568" max="13568" width="14.85546875" style="265" bestFit="1" customWidth="1"/>
    <col min="13569" max="13569" width="26.28515625" style="265" customWidth="1"/>
    <col min="13570" max="13570" width="10.7109375" style="265" customWidth="1"/>
    <col min="13571" max="13571" width="14.5703125" style="265" bestFit="1" customWidth="1"/>
    <col min="13572" max="13573" width="10.7109375" style="265" customWidth="1"/>
    <col min="13574" max="13817" width="8.85546875" style="265"/>
    <col min="13818" max="13818" width="3.7109375" style="265" customWidth="1"/>
    <col min="13819" max="13819" width="10.7109375" style="265" customWidth="1"/>
    <col min="13820" max="13820" width="63.7109375" style="265" customWidth="1"/>
    <col min="13821" max="13821" width="22" style="265" customWidth="1"/>
    <col min="13822" max="13822" width="15.5703125" style="265" bestFit="1" customWidth="1"/>
    <col min="13823" max="13823" width="12.7109375" style="265" bestFit="1" customWidth="1"/>
    <col min="13824" max="13824" width="14.85546875" style="265" bestFit="1" customWidth="1"/>
    <col min="13825" max="13825" width="26.28515625" style="265" customWidth="1"/>
    <col min="13826" max="13826" width="10.7109375" style="265" customWidth="1"/>
    <col min="13827" max="13827" width="14.5703125" style="265" bestFit="1" customWidth="1"/>
    <col min="13828" max="13829" width="10.7109375" style="265" customWidth="1"/>
    <col min="13830" max="14073" width="8.85546875" style="265"/>
    <col min="14074" max="14074" width="3.7109375" style="265" customWidth="1"/>
    <col min="14075" max="14075" width="10.7109375" style="265" customWidth="1"/>
    <col min="14076" max="14076" width="63.7109375" style="265" customWidth="1"/>
    <col min="14077" max="14077" width="22" style="265" customWidth="1"/>
    <col min="14078" max="14078" width="15.5703125" style="265" bestFit="1" customWidth="1"/>
    <col min="14079" max="14079" width="12.7109375" style="265" bestFit="1" customWidth="1"/>
    <col min="14080" max="14080" width="14.85546875" style="265" bestFit="1" customWidth="1"/>
    <col min="14081" max="14081" width="26.28515625" style="265" customWidth="1"/>
    <col min="14082" max="14082" width="10.7109375" style="265" customWidth="1"/>
    <col min="14083" max="14083" width="14.5703125" style="265" bestFit="1" customWidth="1"/>
    <col min="14084" max="14085" width="10.7109375" style="265" customWidth="1"/>
    <col min="14086" max="14329" width="8.85546875" style="265"/>
    <col min="14330" max="14330" width="3.7109375" style="265" customWidth="1"/>
    <col min="14331" max="14331" width="10.7109375" style="265" customWidth="1"/>
    <col min="14332" max="14332" width="63.7109375" style="265" customWidth="1"/>
    <col min="14333" max="14333" width="22" style="265" customWidth="1"/>
    <col min="14334" max="14334" width="15.5703125" style="265" bestFit="1" customWidth="1"/>
    <col min="14335" max="14335" width="12.7109375" style="265" bestFit="1" customWidth="1"/>
    <col min="14336" max="14336" width="14.85546875" style="265" bestFit="1" customWidth="1"/>
    <col min="14337" max="14337" width="26.28515625" style="265" customWidth="1"/>
    <col min="14338" max="14338" width="10.7109375" style="265" customWidth="1"/>
    <col min="14339" max="14339" width="14.5703125" style="265" bestFit="1" customWidth="1"/>
    <col min="14340" max="14341" width="10.7109375" style="265" customWidth="1"/>
    <col min="14342" max="14585" width="8.85546875" style="265"/>
    <col min="14586" max="14586" width="3.7109375" style="265" customWidth="1"/>
    <col min="14587" max="14587" width="10.7109375" style="265" customWidth="1"/>
    <col min="14588" max="14588" width="63.7109375" style="265" customWidth="1"/>
    <col min="14589" max="14589" width="22" style="265" customWidth="1"/>
    <col min="14590" max="14590" width="15.5703125" style="265" bestFit="1" customWidth="1"/>
    <col min="14591" max="14591" width="12.7109375" style="265" bestFit="1" customWidth="1"/>
    <col min="14592" max="14592" width="14.85546875" style="265" bestFit="1" customWidth="1"/>
    <col min="14593" max="14593" width="26.28515625" style="265" customWidth="1"/>
    <col min="14594" max="14594" width="10.7109375" style="265" customWidth="1"/>
    <col min="14595" max="14595" width="14.5703125" style="265" bestFit="1" customWidth="1"/>
    <col min="14596" max="14597" width="10.7109375" style="265" customWidth="1"/>
    <col min="14598" max="14841" width="8.85546875" style="265"/>
    <col min="14842" max="14842" width="3.7109375" style="265" customWidth="1"/>
    <col min="14843" max="14843" width="10.7109375" style="265" customWidth="1"/>
    <col min="14844" max="14844" width="63.7109375" style="265" customWidth="1"/>
    <col min="14845" max="14845" width="22" style="265" customWidth="1"/>
    <col min="14846" max="14846" width="15.5703125" style="265" bestFit="1" customWidth="1"/>
    <col min="14847" max="14847" width="12.7109375" style="265" bestFit="1" customWidth="1"/>
    <col min="14848" max="14848" width="14.85546875" style="265" bestFit="1" customWidth="1"/>
    <col min="14849" max="14849" width="26.28515625" style="265" customWidth="1"/>
    <col min="14850" max="14850" width="10.7109375" style="265" customWidth="1"/>
    <col min="14851" max="14851" width="14.5703125" style="265" bestFit="1" customWidth="1"/>
    <col min="14852" max="14853" width="10.7109375" style="265" customWidth="1"/>
    <col min="14854" max="15097" width="8.85546875" style="265"/>
    <col min="15098" max="15098" width="3.7109375" style="265" customWidth="1"/>
    <col min="15099" max="15099" width="10.7109375" style="265" customWidth="1"/>
    <col min="15100" max="15100" width="63.7109375" style="265" customWidth="1"/>
    <col min="15101" max="15101" width="22" style="265" customWidth="1"/>
    <col min="15102" max="15102" width="15.5703125" style="265" bestFit="1" customWidth="1"/>
    <col min="15103" max="15103" width="12.7109375" style="265" bestFit="1" customWidth="1"/>
    <col min="15104" max="15104" width="14.85546875" style="265" bestFit="1" customWidth="1"/>
    <col min="15105" max="15105" width="26.28515625" style="265" customWidth="1"/>
    <col min="15106" max="15106" width="10.7109375" style="265" customWidth="1"/>
    <col min="15107" max="15107" width="14.5703125" style="265" bestFit="1" customWidth="1"/>
    <col min="15108" max="15109" width="10.7109375" style="265" customWidth="1"/>
    <col min="15110" max="15353" width="8.85546875" style="265"/>
    <col min="15354" max="15354" width="3.7109375" style="265" customWidth="1"/>
    <col min="15355" max="15355" width="10.7109375" style="265" customWidth="1"/>
    <col min="15356" max="15356" width="63.7109375" style="265" customWidth="1"/>
    <col min="15357" max="15357" width="22" style="265" customWidth="1"/>
    <col min="15358" max="15358" width="15.5703125" style="265" bestFit="1" customWidth="1"/>
    <col min="15359" max="15359" width="12.7109375" style="265" bestFit="1" customWidth="1"/>
    <col min="15360" max="15360" width="14.85546875" style="265" bestFit="1" customWidth="1"/>
    <col min="15361" max="15361" width="26.28515625" style="265" customWidth="1"/>
    <col min="15362" max="15362" width="10.7109375" style="265" customWidth="1"/>
    <col min="15363" max="15363" width="14.5703125" style="265" bestFit="1" customWidth="1"/>
    <col min="15364" max="15365" width="10.7109375" style="265" customWidth="1"/>
    <col min="15366" max="15609" width="8.85546875" style="265"/>
    <col min="15610" max="15610" width="3.7109375" style="265" customWidth="1"/>
    <col min="15611" max="15611" width="10.7109375" style="265" customWidth="1"/>
    <col min="15612" max="15612" width="63.7109375" style="265" customWidth="1"/>
    <col min="15613" max="15613" width="22" style="265" customWidth="1"/>
    <col min="15614" max="15614" width="15.5703125" style="265" bestFit="1" customWidth="1"/>
    <col min="15615" max="15615" width="12.7109375" style="265" bestFit="1" customWidth="1"/>
    <col min="15616" max="15616" width="14.85546875" style="265" bestFit="1" customWidth="1"/>
    <col min="15617" max="15617" width="26.28515625" style="265" customWidth="1"/>
    <col min="15618" max="15618" width="10.7109375" style="265" customWidth="1"/>
    <col min="15619" max="15619" width="14.5703125" style="265" bestFit="1" customWidth="1"/>
    <col min="15620" max="15621" width="10.7109375" style="265" customWidth="1"/>
    <col min="15622" max="15865" width="8.85546875" style="265"/>
    <col min="15866" max="15866" width="3.7109375" style="265" customWidth="1"/>
    <col min="15867" max="15867" width="10.7109375" style="265" customWidth="1"/>
    <col min="15868" max="15868" width="63.7109375" style="265" customWidth="1"/>
    <col min="15869" max="15869" width="22" style="265" customWidth="1"/>
    <col min="15870" max="15870" width="15.5703125" style="265" bestFit="1" customWidth="1"/>
    <col min="15871" max="15871" width="12.7109375" style="265" bestFit="1" customWidth="1"/>
    <col min="15872" max="15872" width="14.85546875" style="265" bestFit="1" customWidth="1"/>
    <col min="15873" max="15873" width="26.28515625" style="265" customWidth="1"/>
    <col min="15874" max="15874" width="10.7109375" style="265" customWidth="1"/>
    <col min="15875" max="15875" width="14.5703125" style="265" bestFit="1" customWidth="1"/>
    <col min="15876" max="15877" width="10.7109375" style="265" customWidth="1"/>
    <col min="15878" max="16121" width="8.85546875" style="265"/>
    <col min="16122" max="16122" width="3.7109375" style="265" customWidth="1"/>
    <col min="16123" max="16123" width="10.7109375" style="265" customWidth="1"/>
    <col min="16124" max="16124" width="63.7109375" style="265" customWidth="1"/>
    <col min="16125" max="16125" width="22" style="265" customWidth="1"/>
    <col min="16126" max="16126" width="15.5703125" style="265" bestFit="1" customWidth="1"/>
    <col min="16127" max="16127" width="12.7109375" style="265" bestFit="1" customWidth="1"/>
    <col min="16128" max="16128" width="14.85546875" style="265" bestFit="1" customWidth="1"/>
    <col min="16129" max="16129" width="26.28515625" style="265" customWidth="1"/>
    <col min="16130" max="16130" width="10.7109375" style="265" customWidth="1"/>
    <col min="16131" max="16131" width="14.5703125" style="265" bestFit="1" customWidth="1"/>
    <col min="16132" max="16133" width="10.7109375" style="265" customWidth="1"/>
    <col min="16134" max="16384" width="8.85546875" style="265"/>
  </cols>
  <sheetData>
    <row r="1" spans="2:16" ht="4.9000000000000004" customHeight="1" x14ac:dyDescent="0.2">
      <c r="B1" s="262"/>
    </row>
    <row r="2" spans="2:16" ht="25.15" customHeight="1" x14ac:dyDescent="0.2">
      <c r="B2" s="276" t="s">
        <v>498</v>
      </c>
      <c r="C2" s="264" t="s">
        <v>499</v>
      </c>
      <c r="D2" s="348"/>
    </row>
    <row r="3" spans="2:16" ht="19.899999999999999" customHeight="1" x14ac:dyDescent="0.2">
      <c r="B3" s="527" t="s">
        <v>505</v>
      </c>
      <c r="C3" s="525" t="s">
        <v>724</v>
      </c>
      <c r="D3" s="526"/>
    </row>
    <row r="4" spans="2:16" ht="7.15" customHeight="1" x14ac:dyDescent="0.2">
      <c r="B4" s="293"/>
    </row>
    <row r="5" spans="2:16" ht="28.15" customHeight="1" x14ac:dyDescent="0.2">
      <c r="B5" s="528" t="s">
        <v>500</v>
      </c>
      <c r="C5" s="276" t="s">
        <v>2</v>
      </c>
      <c r="D5" s="529" t="s">
        <v>6</v>
      </c>
    </row>
    <row r="6" spans="2:16" ht="7.15" customHeight="1" x14ac:dyDescent="0.2">
      <c r="B6" s="267"/>
      <c r="C6" s="267"/>
      <c r="D6" s="349"/>
    </row>
    <row r="7" spans="2:16" ht="19.149999999999999" customHeight="1" x14ac:dyDescent="0.2">
      <c r="B7" s="566" t="s">
        <v>722</v>
      </c>
      <c r="C7" s="567"/>
      <c r="D7" s="567"/>
    </row>
    <row r="8" spans="2:16" s="284" customFormat="1" ht="10.15" customHeight="1" x14ac:dyDescent="0.2">
      <c r="B8" s="346"/>
      <c r="C8" s="347"/>
      <c r="D8" s="350"/>
      <c r="E8" s="299"/>
      <c r="F8" s="299"/>
      <c r="G8" s="299"/>
      <c r="H8" s="299"/>
      <c r="I8" s="299"/>
      <c r="J8" s="299"/>
      <c r="K8" s="299"/>
      <c r="L8" s="299"/>
      <c r="M8" s="299"/>
      <c r="N8" s="299"/>
      <c r="O8" s="299"/>
      <c r="P8" s="299"/>
    </row>
    <row r="9" spans="2:16" ht="16.899999999999999" customHeight="1" x14ac:dyDescent="0.2">
      <c r="B9" s="289" t="s">
        <v>522</v>
      </c>
      <c r="C9" s="290" t="s">
        <v>723</v>
      </c>
      <c r="D9" s="351">
        <f>'5ML RESERVOIR'!G450</f>
        <v>0</v>
      </c>
    </row>
    <row r="10" spans="2:16" ht="12" customHeight="1" x14ac:dyDescent="0.2">
      <c r="B10" s="291"/>
      <c r="C10" s="483"/>
      <c r="D10" s="352"/>
      <c r="E10" s="489"/>
      <c r="F10" s="488"/>
      <c r="G10" s="288"/>
    </row>
    <row r="11" spans="2:16" ht="12" customHeight="1" thickBot="1" x14ac:dyDescent="0.25">
      <c r="B11" s="291"/>
      <c r="C11" s="295"/>
      <c r="D11" s="352"/>
    </row>
    <row r="12" spans="2:16" ht="16.899999999999999" customHeight="1" thickBot="1" x14ac:dyDescent="0.25">
      <c r="B12" s="297" t="s">
        <v>516</v>
      </c>
      <c r="C12" s="296"/>
      <c r="D12" s="353">
        <f>SUM(D9:D11)</f>
        <v>0</v>
      </c>
    </row>
    <row r="13" spans="2:16" ht="16.899999999999999" customHeight="1" x14ac:dyDescent="0.2">
      <c r="B13" s="568" t="s">
        <v>741</v>
      </c>
      <c r="C13" s="569"/>
      <c r="D13" s="358">
        <f>SUM(D12)</f>
        <v>0</v>
      </c>
      <c r="F13" s="476"/>
    </row>
    <row r="14" spans="2:16" ht="16.899999999999999" customHeight="1" x14ac:dyDescent="0.2">
      <c r="B14" s="570" t="s">
        <v>740</v>
      </c>
      <c r="C14" s="571"/>
      <c r="D14" s="359">
        <f>D13*0.05</f>
        <v>0</v>
      </c>
      <c r="L14" s="298">
        <f>2166*0.002</f>
        <v>4.3319999999999999</v>
      </c>
    </row>
    <row r="15" spans="2:16" s="298" customFormat="1" ht="16.899999999999999" customHeight="1" x14ac:dyDescent="0.2">
      <c r="B15" s="483" t="s">
        <v>503</v>
      </c>
      <c r="C15" s="484"/>
      <c r="D15" s="359">
        <f>SUM(D13:D14)</f>
        <v>0</v>
      </c>
      <c r="E15" s="359"/>
      <c r="F15" s="454"/>
    </row>
    <row r="16" spans="2:16" s="298" customFormat="1" ht="16.899999999999999" customHeight="1" x14ac:dyDescent="0.2">
      <c r="B16" s="483" t="s">
        <v>504</v>
      </c>
      <c r="C16" s="484"/>
      <c r="D16" s="359">
        <f>D15*15%</f>
        <v>0</v>
      </c>
    </row>
    <row r="17" spans="2:4" s="298" customFormat="1" ht="16.899999999999999" customHeight="1" x14ac:dyDescent="0.2">
      <c r="B17" s="572" t="s">
        <v>742</v>
      </c>
      <c r="C17" s="573"/>
      <c r="D17" s="360">
        <f>SUM(D15:D16)</f>
        <v>0</v>
      </c>
    </row>
  </sheetData>
  <mergeCells count="4">
    <mergeCell ref="B7:D7"/>
    <mergeCell ref="B13:C13"/>
    <mergeCell ref="B14:C14"/>
    <mergeCell ref="B17:C17"/>
  </mergeCells>
  <pageMargins left="0" right="0" top="0.39370078740157483" bottom="0.19685039370078741" header="0" footer="0"/>
  <pageSetup paperSize="9" scale="80" orientation="portrait" r:id="rId1"/>
  <headerFooter alignWithMargins="0"/>
  <ignoredErrors>
    <ignoredError sqref="D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164"/>
  <sheetViews>
    <sheetView view="pageBreakPreview" zoomScale="70" zoomScaleNormal="90" zoomScaleSheetLayoutView="70" workbookViewId="0">
      <selection activeCell="H1" sqref="H1:R1048576"/>
    </sheetView>
  </sheetViews>
  <sheetFormatPr defaultColWidth="8.85546875" defaultRowHeight="15" outlineLevelRow="4" outlineLevelCol="1" x14ac:dyDescent="0.25"/>
  <cols>
    <col min="1" max="1" width="9.7109375" style="62" customWidth="1"/>
    <col min="2" max="2" width="10.85546875" style="23" hidden="1" customWidth="1"/>
    <col min="3" max="3" width="46.85546875" style="23" customWidth="1"/>
    <col min="4" max="4" width="12" style="23" customWidth="1"/>
    <col min="5" max="5" width="15.7109375" style="23" customWidth="1" outlineLevel="1"/>
    <col min="6" max="6" width="19.140625" style="57" customWidth="1" outlineLevel="1"/>
    <col min="7" max="7" width="36.28515625" style="57" customWidth="1"/>
    <col min="8" max="8" width="15" style="20" bestFit="1" customWidth="1"/>
    <col min="9" max="9" width="19.7109375" style="20" customWidth="1"/>
    <col min="10" max="10" width="15.28515625" style="23" customWidth="1"/>
    <col min="11" max="11" width="14.5703125" style="23" bestFit="1" customWidth="1"/>
    <col min="12" max="12" width="13" style="23" customWidth="1"/>
    <col min="13" max="16384" width="8.85546875" style="23"/>
  </cols>
  <sheetData>
    <row r="1" spans="1:11" ht="38.25" customHeight="1" x14ac:dyDescent="0.25">
      <c r="A1" s="86" t="s">
        <v>290</v>
      </c>
      <c r="B1" s="87"/>
      <c r="C1" s="87"/>
      <c r="D1" s="88"/>
      <c r="E1" s="88"/>
      <c r="F1" s="88"/>
      <c r="G1" s="89"/>
      <c r="J1" s="21"/>
      <c r="K1" s="22"/>
    </row>
    <row r="2" spans="1:11" s="85" customFormat="1" ht="24" customHeight="1" x14ac:dyDescent="0.25">
      <c r="A2" s="81" t="s">
        <v>202</v>
      </c>
      <c r="B2" s="81" t="s">
        <v>1</v>
      </c>
      <c r="C2" s="81" t="s">
        <v>2</v>
      </c>
      <c r="D2" s="81" t="s">
        <v>3</v>
      </c>
      <c r="E2" s="81" t="s">
        <v>203</v>
      </c>
      <c r="F2" s="82" t="s">
        <v>161</v>
      </c>
      <c r="G2" s="83" t="s">
        <v>6</v>
      </c>
      <c r="H2" s="84"/>
      <c r="I2" s="84"/>
    </row>
    <row r="3" spans="1:11" ht="9" customHeight="1" x14ac:dyDescent="0.25">
      <c r="A3" s="60"/>
      <c r="B3" s="26"/>
      <c r="C3" s="27"/>
      <c r="D3" s="28"/>
      <c r="E3" s="67"/>
      <c r="F3" s="29"/>
      <c r="G3" s="29"/>
    </row>
    <row r="4" spans="1:11" ht="24.6" customHeight="1" x14ac:dyDescent="0.25">
      <c r="A4" s="61" t="s">
        <v>205</v>
      </c>
      <c r="B4" s="30" t="s">
        <v>206</v>
      </c>
      <c r="C4" s="31" t="s">
        <v>201</v>
      </c>
      <c r="D4" s="28"/>
      <c r="E4" s="67"/>
      <c r="F4" s="29"/>
      <c r="G4" s="29"/>
    </row>
    <row r="5" spans="1:11" x14ac:dyDescent="0.25">
      <c r="A5" s="56"/>
      <c r="B5" s="28"/>
      <c r="C5" s="33"/>
      <c r="D5" s="28"/>
      <c r="E5" s="67"/>
      <c r="F5" s="29"/>
      <c r="G5" s="29"/>
    </row>
    <row r="6" spans="1:11" x14ac:dyDescent="0.25">
      <c r="A6" s="60" t="s">
        <v>207</v>
      </c>
      <c r="B6" s="30" t="s">
        <v>208</v>
      </c>
      <c r="C6" s="31" t="s">
        <v>123</v>
      </c>
      <c r="D6" s="28"/>
      <c r="E6" s="67"/>
      <c r="F6" s="29"/>
      <c r="G6" s="29"/>
    </row>
    <row r="7" spans="1:11" outlineLevel="1" x14ac:dyDescent="0.25">
      <c r="A7" s="56"/>
      <c r="B7" s="28"/>
      <c r="C7" s="33"/>
      <c r="D7" s="28"/>
      <c r="E7" s="67"/>
      <c r="F7" s="29"/>
      <c r="G7" s="29"/>
    </row>
    <row r="8" spans="1:11" outlineLevel="1" x14ac:dyDescent="0.25">
      <c r="A8" s="60" t="s">
        <v>115</v>
      </c>
      <c r="B8" s="26" t="s">
        <v>14</v>
      </c>
      <c r="C8" s="27" t="s">
        <v>124</v>
      </c>
      <c r="D8" s="26" t="s">
        <v>54</v>
      </c>
      <c r="E8" s="67">
        <v>1</v>
      </c>
      <c r="F8" s="29"/>
      <c r="G8" s="29"/>
    </row>
    <row r="9" spans="1:11" outlineLevel="1" x14ac:dyDescent="0.25">
      <c r="A9" s="56"/>
      <c r="B9" s="28"/>
      <c r="C9" s="33"/>
      <c r="D9" s="28"/>
      <c r="E9" s="67"/>
      <c r="F9" s="29"/>
      <c r="G9" s="29"/>
    </row>
    <row r="10" spans="1:11" outlineLevel="1" x14ac:dyDescent="0.25">
      <c r="A10" s="56"/>
      <c r="B10" s="26" t="s">
        <v>19</v>
      </c>
      <c r="C10" s="27" t="s">
        <v>209</v>
      </c>
      <c r="D10" s="28"/>
      <c r="E10" s="67"/>
      <c r="F10" s="29"/>
      <c r="G10" s="29"/>
    </row>
    <row r="11" spans="1:11" outlineLevel="1" x14ac:dyDescent="0.25">
      <c r="A11" s="56"/>
      <c r="B11" s="28"/>
      <c r="C11" s="33"/>
      <c r="D11" s="28"/>
      <c r="E11" s="67"/>
      <c r="F11" s="29"/>
      <c r="G11" s="29"/>
    </row>
    <row r="12" spans="1:11" outlineLevel="1" x14ac:dyDescent="0.25">
      <c r="A12" s="56"/>
      <c r="B12" s="28" t="s">
        <v>210</v>
      </c>
      <c r="C12" s="27" t="s">
        <v>211</v>
      </c>
      <c r="D12" s="28"/>
      <c r="E12" s="67"/>
      <c r="F12" s="29"/>
      <c r="G12" s="29"/>
    </row>
    <row r="13" spans="1:11" outlineLevel="1" x14ac:dyDescent="0.25">
      <c r="A13" s="56"/>
      <c r="B13" s="28"/>
      <c r="C13" s="33"/>
      <c r="D13" s="28"/>
      <c r="E13" s="67"/>
      <c r="F13" s="29"/>
      <c r="G13" s="29"/>
    </row>
    <row r="14" spans="1:11" ht="24" outlineLevel="1" x14ac:dyDescent="0.25">
      <c r="A14" s="60" t="s">
        <v>116</v>
      </c>
      <c r="B14" s="28"/>
      <c r="C14" s="27" t="s">
        <v>248</v>
      </c>
      <c r="D14" s="26" t="s">
        <v>54</v>
      </c>
      <c r="E14" s="67">
        <v>1</v>
      </c>
      <c r="F14" s="29"/>
      <c r="G14" s="29"/>
    </row>
    <row r="15" spans="1:11" outlineLevel="1" x14ac:dyDescent="0.25">
      <c r="A15" s="60"/>
      <c r="B15" s="28"/>
      <c r="C15" s="27"/>
      <c r="D15" s="26"/>
      <c r="E15" s="67"/>
      <c r="F15" s="29"/>
      <c r="G15" s="29"/>
    </row>
    <row r="16" spans="1:11" ht="24" outlineLevel="1" x14ac:dyDescent="0.25">
      <c r="A16" s="60"/>
      <c r="B16" s="28"/>
      <c r="C16" s="31" t="s">
        <v>212</v>
      </c>
      <c r="D16" s="26"/>
      <c r="E16" s="67"/>
      <c r="F16" s="29"/>
      <c r="G16" s="29"/>
    </row>
    <row r="17" spans="1:7" outlineLevel="1" x14ac:dyDescent="0.25">
      <c r="A17" s="60"/>
      <c r="B17" s="28"/>
      <c r="C17" s="27"/>
      <c r="D17" s="26"/>
      <c r="E17" s="67"/>
      <c r="F17" s="29"/>
      <c r="G17" s="29"/>
    </row>
    <row r="18" spans="1:7" outlineLevel="1" x14ac:dyDescent="0.25">
      <c r="A18" s="60" t="s">
        <v>117</v>
      </c>
      <c r="B18" s="28"/>
      <c r="C18" s="27" t="s">
        <v>287</v>
      </c>
      <c r="D18" s="26" t="s">
        <v>54</v>
      </c>
      <c r="E18" s="67">
        <v>1</v>
      </c>
      <c r="F18" s="29"/>
      <c r="G18" s="29"/>
    </row>
    <row r="19" spans="1:7" outlineLevel="1" x14ac:dyDescent="0.25">
      <c r="A19" s="60"/>
      <c r="B19" s="28"/>
      <c r="C19" s="27"/>
      <c r="D19" s="26"/>
      <c r="E19" s="67"/>
      <c r="F19" s="29"/>
      <c r="G19" s="29"/>
    </row>
    <row r="20" spans="1:7" outlineLevel="1" x14ac:dyDescent="0.25">
      <c r="A20" s="60" t="s">
        <v>118</v>
      </c>
      <c r="B20" s="28"/>
      <c r="C20" s="27" t="s">
        <v>288</v>
      </c>
      <c r="D20" s="26" t="s">
        <v>54</v>
      </c>
      <c r="E20" s="67">
        <v>1</v>
      </c>
      <c r="F20" s="29"/>
      <c r="G20" s="29"/>
    </row>
    <row r="21" spans="1:7" outlineLevel="1" x14ac:dyDescent="0.25">
      <c r="A21" s="60"/>
      <c r="B21" s="28"/>
      <c r="C21" s="27"/>
      <c r="D21" s="26"/>
      <c r="E21" s="67"/>
      <c r="F21" s="29"/>
      <c r="G21" s="29"/>
    </row>
    <row r="22" spans="1:7" outlineLevel="1" x14ac:dyDescent="0.25">
      <c r="A22" s="60" t="s">
        <v>125</v>
      </c>
      <c r="B22" s="28"/>
      <c r="C22" s="27" t="s">
        <v>289</v>
      </c>
      <c r="D22" s="26" t="s">
        <v>54</v>
      </c>
      <c r="E22" s="67">
        <v>1</v>
      </c>
      <c r="F22" s="29"/>
      <c r="G22" s="29"/>
    </row>
    <row r="23" spans="1:7" outlineLevel="1" x14ac:dyDescent="0.25">
      <c r="A23" s="56"/>
      <c r="B23" s="28"/>
      <c r="C23" s="33"/>
      <c r="D23" s="28"/>
      <c r="E23" s="67"/>
      <c r="F23" s="29"/>
      <c r="G23" s="29"/>
    </row>
    <row r="24" spans="1:7" outlineLevel="1" x14ac:dyDescent="0.25">
      <c r="A24" s="60" t="s">
        <v>126</v>
      </c>
      <c r="B24" s="28"/>
      <c r="C24" s="27" t="s">
        <v>213</v>
      </c>
      <c r="D24" s="26" t="s">
        <v>54</v>
      </c>
      <c r="E24" s="67">
        <v>1</v>
      </c>
      <c r="F24" s="29"/>
      <c r="G24" s="29"/>
    </row>
    <row r="25" spans="1:7" outlineLevel="1" x14ac:dyDescent="0.25">
      <c r="A25" s="56"/>
      <c r="B25" s="28"/>
      <c r="C25" s="33"/>
      <c r="D25" s="28"/>
      <c r="E25" s="67"/>
      <c r="F25" s="29"/>
      <c r="G25" s="29"/>
    </row>
    <row r="26" spans="1:7" outlineLevel="1" x14ac:dyDescent="0.25">
      <c r="A26" s="56"/>
      <c r="B26" s="28">
        <v>8.3000000000000007</v>
      </c>
      <c r="C26" s="27" t="s">
        <v>214</v>
      </c>
      <c r="D26" s="28"/>
      <c r="E26" s="67"/>
      <c r="F26" s="29"/>
      <c r="G26" s="29"/>
    </row>
    <row r="27" spans="1:7" outlineLevel="1" x14ac:dyDescent="0.25">
      <c r="A27" s="56"/>
      <c r="B27" s="28"/>
      <c r="C27" s="33"/>
      <c r="D27" s="28"/>
      <c r="E27" s="67"/>
      <c r="F27" s="29"/>
      <c r="G27" s="29"/>
    </row>
    <row r="28" spans="1:7" outlineLevel="1" x14ac:dyDescent="0.25">
      <c r="A28" s="60" t="s">
        <v>127</v>
      </c>
      <c r="B28" s="28"/>
      <c r="C28" s="27" t="s">
        <v>215</v>
      </c>
      <c r="D28" s="26" t="s">
        <v>54</v>
      </c>
      <c r="E28" s="67">
        <v>1</v>
      </c>
      <c r="F28" s="29"/>
      <c r="G28" s="29"/>
    </row>
    <row r="29" spans="1:7" outlineLevel="1" x14ac:dyDescent="0.25">
      <c r="A29" s="56"/>
      <c r="B29" s="28"/>
      <c r="C29" s="33"/>
      <c r="D29" s="28"/>
      <c r="E29" s="67"/>
      <c r="F29" s="29"/>
      <c r="G29" s="29"/>
    </row>
    <row r="30" spans="1:7" outlineLevel="1" x14ac:dyDescent="0.25">
      <c r="A30" s="60" t="s">
        <v>128</v>
      </c>
      <c r="B30" s="28"/>
      <c r="C30" s="27" t="s">
        <v>216</v>
      </c>
      <c r="D30" s="26" t="s">
        <v>54</v>
      </c>
      <c r="E30" s="67">
        <v>1</v>
      </c>
      <c r="F30" s="29"/>
      <c r="G30" s="29"/>
    </row>
    <row r="31" spans="1:7" outlineLevel="1" x14ac:dyDescent="0.25">
      <c r="A31" s="56"/>
      <c r="B31" s="28"/>
      <c r="C31" s="33"/>
      <c r="D31" s="28"/>
      <c r="E31" s="67"/>
      <c r="F31" s="29"/>
      <c r="G31" s="29"/>
    </row>
    <row r="32" spans="1:7" outlineLevel="1" x14ac:dyDescent="0.25">
      <c r="A32" s="60" t="s">
        <v>129</v>
      </c>
      <c r="B32" s="28"/>
      <c r="C32" s="27" t="s">
        <v>217</v>
      </c>
      <c r="D32" s="26" t="s">
        <v>54</v>
      </c>
      <c r="E32" s="67">
        <v>1</v>
      </c>
      <c r="F32" s="29"/>
      <c r="G32" s="29"/>
    </row>
    <row r="33" spans="1:11" outlineLevel="1" x14ac:dyDescent="0.25">
      <c r="A33" s="56"/>
      <c r="B33" s="28"/>
      <c r="C33" s="33"/>
      <c r="D33" s="28"/>
      <c r="E33" s="67"/>
      <c r="F33" s="29"/>
      <c r="G33" s="29"/>
    </row>
    <row r="34" spans="1:11" outlineLevel="1" x14ac:dyDescent="0.25">
      <c r="A34" s="60" t="s">
        <v>218</v>
      </c>
      <c r="B34" s="28"/>
      <c r="C34" s="27" t="s">
        <v>219</v>
      </c>
      <c r="D34" s="26" t="s">
        <v>54</v>
      </c>
      <c r="E34" s="67">
        <v>1</v>
      </c>
      <c r="F34" s="29"/>
      <c r="G34" s="29"/>
    </row>
    <row r="35" spans="1:11" outlineLevel="1" x14ac:dyDescent="0.25">
      <c r="A35" s="56"/>
      <c r="B35" s="28"/>
      <c r="C35" s="33"/>
      <c r="D35" s="28"/>
      <c r="E35" s="67"/>
      <c r="F35" s="29"/>
      <c r="G35" s="29"/>
    </row>
    <row r="36" spans="1:11" ht="27" customHeight="1" outlineLevel="1" x14ac:dyDescent="0.25">
      <c r="A36" s="60" t="s">
        <v>130</v>
      </c>
      <c r="B36" s="28"/>
      <c r="C36" s="27" t="s">
        <v>220</v>
      </c>
      <c r="D36" s="26" t="s">
        <v>54</v>
      </c>
      <c r="E36" s="67">
        <v>1</v>
      </c>
      <c r="F36" s="29"/>
      <c r="G36" s="29"/>
    </row>
    <row r="37" spans="1:11" outlineLevel="1" x14ac:dyDescent="0.25">
      <c r="A37" s="56"/>
      <c r="B37" s="28"/>
      <c r="C37" s="33"/>
      <c r="D37" s="28"/>
      <c r="E37" s="67"/>
      <c r="F37" s="29"/>
      <c r="G37" s="29"/>
    </row>
    <row r="38" spans="1:11" ht="24" outlineLevel="1" x14ac:dyDescent="0.25">
      <c r="A38" s="60" t="s">
        <v>131</v>
      </c>
      <c r="B38" s="26" t="s">
        <v>221</v>
      </c>
      <c r="C38" s="27" t="s">
        <v>222</v>
      </c>
      <c r="D38" s="26" t="s">
        <v>54</v>
      </c>
      <c r="E38" s="67">
        <v>1</v>
      </c>
      <c r="F38" s="29"/>
      <c r="G38" s="29"/>
    </row>
    <row r="39" spans="1:11" outlineLevel="1" x14ac:dyDescent="0.25">
      <c r="A39" s="56"/>
      <c r="B39" s="28"/>
      <c r="C39" s="33"/>
      <c r="D39" s="28"/>
      <c r="E39" s="67"/>
      <c r="F39" s="29"/>
      <c r="G39" s="29"/>
    </row>
    <row r="40" spans="1:11" outlineLevel="1" x14ac:dyDescent="0.25">
      <c r="A40" s="60" t="s">
        <v>132</v>
      </c>
      <c r="B40" s="28" t="s">
        <v>155</v>
      </c>
      <c r="C40" s="27" t="s">
        <v>223</v>
      </c>
      <c r="D40" s="26" t="s">
        <v>54</v>
      </c>
      <c r="E40" s="67">
        <v>1</v>
      </c>
      <c r="F40" s="29"/>
      <c r="G40" s="29"/>
    </row>
    <row r="41" spans="1:11" outlineLevel="1" x14ac:dyDescent="0.25">
      <c r="A41" s="60"/>
      <c r="B41" s="26"/>
      <c r="C41" s="27"/>
      <c r="D41" s="26"/>
      <c r="E41" s="67"/>
      <c r="F41" s="29"/>
      <c r="G41" s="29"/>
    </row>
    <row r="42" spans="1:11" outlineLevel="1" x14ac:dyDescent="0.25">
      <c r="A42" s="60" t="s">
        <v>133</v>
      </c>
      <c r="B42" s="26"/>
      <c r="C42" s="69" t="s">
        <v>249</v>
      </c>
      <c r="D42" s="26" t="s">
        <v>54</v>
      </c>
      <c r="E42" s="67">
        <v>1</v>
      </c>
      <c r="F42" s="29"/>
      <c r="G42" s="29"/>
    </row>
    <row r="43" spans="1:11" outlineLevel="1" x14ac:dyDescent="0.25">
      <c r="A43" s="56"/>
      <c r="B43" s="28"/>
      <c r="C43" s="33"/>
      <c r="D43" s="28"/>
      <c r="E43" s="67"/>
      <c r="F43" s="29"/>
      <c r="G43" s="29"/>
    </row>
    <row r="44" spans="1:11" ht="24" outlineLevel="1" x14ac:dyDescent="0.25">
      <c r="A44" s="60" t="s">
        <v>134</v>
      </c>
      <c r="B44" s="26" t="s">
        <v>135</v>
      </c>
      <c r="C44" s="27" t="s">
        <v>224</v>
      </c>
      <c r="D44" s="26" t="s">
        <v>54</v>
      </c>
      <c r="E44" s="67">
        <v>1</v>
      </c>
      <c r="F44" s="29"/>
      <c r="G44" s="29"/>
      <c r="I44" s="34"/>
      <c r="K44" s="35"/>
    </row>
    <row r="45" spans="1:11" outlineLevel="1" x14ac:dyDescent="0.25">
      <c r="A45" s="60"/>
      <c r="B45" s="26"/>
      <c r="C45" s="27"/>
      <c r="D45" s="26"/>
      <c r="E45" s="67"/>
      <c r="F45" s="29"/>
      <c r="G45" s="29"/>
      <c r="I45" s="34"/>
      <c r="K45" s="35"/>
    </row>
    <row r="46" spans="1:11" ht="72" outlineLevel="1" x14ac:dyDescent="0.25">
      <c r="A46" s="60" t="s">
        <v>744</v>
      </c>
      <c r="B46" s="26"/>
      <c r="C46" s="27" t="s">
        <v>743</v>
      </c>
      <c r="D46" s="26" t="s">
        <v>54</v>
      </c>
      <c r="E46" s="26">
        <v>1</v>
      </c>
      <c r="F46" s="29"/>
      <c r="G46" s="29"/>
      <c r="I46" s="34"/>
      <c r="K46" s="35"/>
    </row>
    <row r="47" spans="1:11" outlineLevel="1" x14ac:dyDescent="0.25">
      <c r="A47" s="60"/>
      <c r="B47" s="26"/>
      <c r="C47" s="27"/>
      <c r="D47" s="26"/>
      <c r="E47" s="67"/>
      <c r="F47" s="29"/>
      <c r="G47" s="29"/>
      <c r="I47" s="34"/>
      <c r="K47" s="35"/>
    </row>
    <row r="48" spans="1:11" outlineLevel="1" x14ac:dyDescent="0.25">
      <c r="A48" s="60"/>
      <c r="B48" s="26"/>
      <c r="C48" s="27"/>
      <c r="D48" s="26"/>
      <c r="E48" s="67"/>
      <c r="F48" s="29"/>
      <c r="G48" s="29"/>
      <c r="I48" s="34"/>
      <c r="K48" s="35"/>
    </row>
    <row r="49" spans="1:11" outlineLevel="1" x14ac:dyDescent="0.25">
      <c r="A49" s="60"/>
      <c r="B49" s="26"/>
      <c r="C49" s="27"/>
      <c r="D49" s="26"/>
      <c r="E49" s="67"/>
      <c r="F49" s="29"/>
      <c r="G49" s="29"/>
      <c r="I49" s="34"/>
      <c r="K49" s="35"/>
    </row>
    <row r="50" spans="1:11" outlineLevel="1" x14ac:dyDescent="0.25">
      <c r="A50" s="60"/>
      <c r="B50" s="26"/>
      <c r="C50" s="27"/>
      <c r="D50" s="26"/>
      <c r="E50" s="67"/>
      <c r="F50" s="29"/>
      <c r="G50" s="29"/>
      <c r="I50" s="34"/>
      <c r="K50" s="35"/>
    </row>
    <row r="51" spans="1:11" outlineLevel="1" x14ac:dyDescent="0.25">
      <c r="A51" s="60"/>
      <c r="B51" s="26"/>
      <c r="C51" s="27"/>
      <c r="D51" s="26"/>
      <c r="E51" s="67"/>
      <c r="F51" s="29"/>
      <c r="G51" s="29"/>
      <c r="I51" s="34"/>
      <c r="K51" s="35"/>
    </row>
    <row r="52" spans="1:11" outlineLevel="1" x14ac:dyDescent="0.25">
      <c r="A52" s="60"/>
      <c r="B52" s="26"/>
      <c r="C52" s="27"/>
      <c r="D52" s="26"/>
      <c r="E52" s="67"/>
      <c r="F52" s="29"/>
      <c r="G52" s="29"/>
      <c r="I52" s="34"/>
      <c r="K52" s="35"/>
    </row>
    <row r="53" spans="1:11" outlineLevel="1" x14ac:dyDescent="0.25">
      <c r="A53" s="56"/>
      <c r="B53" s="28"/>
      <c r="C53" s="33"/>
      <c r="D53" s="28"/>
      <c r="E53" s="67"/>
      <c r="F53" s="29"/>
      <c r="G53" s="29"/>
    </row>
    <row r="54" spans="1:11" outlineLevel="2" x14ac:dyDescent="0.25">
      <c r="A54" s="64" t="s">
        <v>228</v>
      </c>
      <c r="B54" s="19"/>
      <c r="C54" s="19"/>
      <c r="D54" s="39"/>
      <c r="E54" s="39"/>
      <c r="F54" s="40"/>
      <c r="G54" s="73"/>
    </row>
    <row r="55" spans="1:11" ht="24" customHeight="1" outlineLevel="2" x14ac:dyDescent="0.25">
      <c r="A55" s="81" t="s">
        <v>202</v>
      </c>
      <c r="B55" s="81" t="s">
        <v>1</v>
      </c>
      <c r="C55" s="81" t="s">
        <v>2</v>
      </c>
      <c r="D55" s="81" t="s">
        <v>3</v>
      </c>
      <c r="E55" s="81" t="s">
        <v>203</v>
      </c>
      <c r="F55" s="82" t="s">
        <v>161</v>
      </c>
      <c r="G55" s="83" t="s">
        <v>204</v>
      </c>
    </row>
    <row r="56" spans="1:11" outlineLevel="2" x14ac:dyDescent="0.25">
      <c r="A56" s="64" t="s">
        <v>229</v>
      </c>
      <c r="B56" s="19"/>
      <c r="C56" s="19"/>
      <c r="D56" s="39"/>
      <c r="E56" s="39"/>
      <c r="F56" s="40"/>
      <c r="G56" s="73"/>
    </row>
    <row r="57" spans="1:11" outlineLevel="2" x14ac:dyDescent="0.25">
      <c r="A57" s="71"/>
      <c r="B57" s="72"/>
      <c r="C57" s="72"/>
      <c r="D57" s="190"/>
      <c r="E57" s="190"/>
      <c r="F57" s="189"/>
      <c r="G57" s="189"/>
    </row>
    <row r="58" spans="1:11" outlineLevel="2" x14ac:dyDescent="0.25">
      <c r="A58" s="61" t="s">
        <v>225</v>
      </c>
      <c r="B58" s="30" t="s">
        <v>226</v>
      </c>
      <c r="C58" s="31" t="s">
        <v>227</v>
      </c>
      <c r="D58" s="28"/>
      <c r="E58" s="67"/>
      <c r="F58" s="29"/>
      <c r="G58" s="29"/>
      <c r="I58" s="36"/>
      <c r="J58" s="37"/>
      <c r="K58" s="38"/>
    </row>
    <row r="59" spans="1:11" outlineLevel="2" x14ac:dyDescent="0.25">
      <c r="A59" s="56"/>
      <c r="B59" s="28"/>
      <c r="C59" s="33"/>
      <c r="D59" s="28"/>
      <c r="E59" s="67"/>
      <c r="F59" s="29"/>
      <c r="G59" s="29"/>
      <c r="K59" s="38"/>
    </row>
    <row r="60" spans="1:11" outlineLevel="2" x14ac:dyDescent="0.25">
      <c r="A60" s="60" t="s">
        <v>119</v>
      </c>
      <c r="B60" s="26" t="s">
        <v>136</v>
      </c>
      <c r="C60" s="27" t="s">
        <v>124</v>
      </c>
      <c r="D60" s="26" t="s">
        <v>54</v>
      </c>
      <c r="E60" s="67">
        <v>1</v>
      </c>
      <c r="F60" s="441"/>
      <c r="G60" s="29"/>
    </row>
    <row r="61" spans="1:11" outlineLevel="2" x14ac:dyDescent="0.25">
      <c r="A61" s="60"/>
      <c r="B61" s="26"/>
      <c r="C61" s="27"/>
      <c r="D61" s="26"/>
      <c r="E61" s="67"/>
      <c r="F61" s="29"/>
      <c r="G61" s="29"/>
    </row>
    <row r="62" spans="1:11" ht="26.45" customHeight="1" outlineLevel="2" x14ac:dyDescent="0.25">
      <c r="A62" s="56"/>
      <c r="B62" s="26" t="s">
        <v>137</v>
      </c>
      <c r="C62" s="31" t="s">
        <v>230</v>
      </c>
      <c r="D62" s="28"/>
      <c r="E62" s="67"/>
      <c r="F62" s="29"/>
      <c r="G62" s="29"/>
    </row>
    <row r="63" spans="1:11" outlineLevel="2" x14ac:dyDescent="0.25">
      <c r="A63" s="56"/>
      <c r="B63" s="28"/>
      <c r="C63" s="33"/>
      <c r="D63" s="28"/>
      <c r="E63" s="67"/>
      <c r="F63" s="29"/>
      <c r="G63" s="29"/>
    </row>
    <row r="64" spans="1:11" ht="24" outlineLevel="2" x14ac:dyDescent="0.25">
      <c r="A64" s="60"/>
      <c r="B64" s="26" t="s">
        <v>231</v>
      </c>
      <c r="C64" s="27" t="s">
        <v>232</v>
      </c>
      <c r="D64" s="26"/>
      <c r="E64" s="67"/>
      <c r="F64" s="29"/>
      <c r="G64" s="29"/>
    </row>
    <row r="65" spans="1:11" outlineLevel="2" x14ac:dyDescent="0.25">
      <c r="A65" s="56"/>
      <c r="B65" s="28"/>
      <c r="C65" s="33"/>
      <c r="D65" s="28"/>
      <c r="E65" s="67"/>
      <c r="F65" s="29"/>
      <c r="G65" s="29"/>
    </row>
    <row r="66" spans="1:11" outlineLevel="2" x14ac:dyDescent="0.25">
      <c r="A66" s="60" t="s">
        <v>120</v>
      </c>
      <c r="B66" s="28"/>
      <c r="C66" s="27" t="s">
        <v>233</v>
      </c>
      <c r="D66" s="26" t="s">
        <v>54</v>
      </c>
      <c r="E66" s="67">
        <v>1</v>
      </c>
      <c r="F66" s="29"/>
      <c r="G66" s="29"/>
      <c r="K66" s="38"/>
    </row>
    <row r="67" spans="1:11" outlineLevel="2" x14ac:dyDescent="0.25">
      <c r="A67" s="56"/>
      <c r="B67" s="28"/>
      <c r="C67" s="33"/>
      <c r="D67" s="28"/>
      <c r="E67" s="67"/>
      <c r="F67" s="29"/>
      <c r="G67" s="29"/>
      <c r="J67" s="37"/>
    </row>
    <row r="68" spans="1:11" outlineLevel="2" x14ac:dyDescent="0.25">
      <c r="A68" s="60" t="s">
        <v>121</v>
      </c>
      <c r="B68" s="28"/>
      <c r="C68" s="27" t="s">
        <v>250</v>
      </c>
      <c r="D68" s="26" t="s">
        <v>54</v>
      </c>
      <c r="E68" s="67">
        <v>1</v>
      </c>
      <c r="F68" s="29"/>
      <c r="G68" s="29"/>
      <c r="K68" s="38"/>
    </row>
    <row r="69" spans="1:11" outlineLevel="2" x14ac:dyDescent="0.25">
      <c r="A69" s="60"/>
      <c r="B69" s="28"/>
      <c r="C69" s="27"/>
      <c r="D69" s="26"/>
      <c r="E69" s="67"/>
      <c r="F69" s="29"/>
      <c r="G69" s="29"/>
    </row>
    <row r="70" spans="1:11" ht="24" outlineLevel="2" x14ac:dyDescent="0.25">
      <c r="A70" s="56"/>
      <c r="B70" s="26" t="s">
        <v>137</v>
      </c>
      <c r="C70" s="27" t="s">
        <v>235</v>
      </c>
      <c r="D70" s="28"/>
      <c r="E70" s="67"/>
      <c r="F70" s="29"/>
      <c r="G70" s="29"/>
    </row>
    <row r="71" spans="1:11" outlineLevel="2" x14ac:dyDescent="0.25">
      <c r="A71" s="56"/>
      <c r="B71" s="28"/>
      <c r="C71" s="33"/>
      <c r="D71" s="28"/>
      <c r="E71" s="67"/>
      <c r="F71" s="29"/>
      <c r="G71" s="29"/>
    </row>
    <row r="72" spans="1:11" outlineLevel="2" x14ac:dyDescent="0.25">
      <c r="A72" s="60" t="s">
        <v>122</v>
      </c>
      <c r="B72" s="28"/>
      <c r="C72" s="69" t="s">
        <v>251</v>
      </c>
      <c r="D72" s="26" t="s">
        <v>54</v>
      </c>
      <c r="E72" s="67">
        <v>1</v>
      </c>
      <c r="F72" s="29"/>
      <c r="G72" s="29"/>
      <c r="K72" s="38"/>
    </row>
    <row r="73" spans="1:11" outlineLevel="2" x14ac:dyDescent="0.25">
      <c r="A73" s="56"/>
      <c r="B73" s="28"/>
      <c r="C73" s="33"/>
      <c r="D73" s="28"/>
      <c r="E73" s="67"/>
      <c r="F73" s="29"/>
      <c r="G73" s="29"/>
    </row>
    <row r="74" spans="1:11" outlineLevel="2" x14ac:dyDescent="0.25">
      <c r="A74" s="60" t="s">
        <v>138</v>
      </c>
      <c r="B74" s="28"/>
      <c r="C74" s="27" t="s">
        <v>216</v>
      </c>
      <c r="D74" s="26" t="s">
        <v>54</v>
      </c>
      <c r="E74" s="67">
        <v>1</v>
      </c>
      <c r="F74" s="29"/>
      <c r="G74" s="29"/>
      <c r="K74" s="38"/>
    </row>
    <row r="75" spans="1:11" outlineLevel="2" x14ac:dyDescent="0.25">
      <c r="A75" s="56"/>
      <c r="B75" s="28"/>
      <c r="C75" s="33"/>
      <c r="D75" s="28"/>
      <c r="E75" s="67"/>
      <c r="F75" s="29"/>
      <c r="G75" s="29"/>
    </row>
    <row r="76" spans="1:11" outlineLevel="2" x14ac:dyDescent="0.25">
      <c r="A76" s="60" t="s">
        <v>139</v>
      </c>
      <c r="B76" s="28"/>
      <c r="C76" s="27" t="s">
        <v>217</v>
      </c>
      <c r="D76" s="26" t="s">
        <v>54</v>
      </c>
      <c r="E76" s="67">
        <v>1</v>
      </c>
      <c r="F76" s="29"/>
      <c r="G76" s="29"/>
      <c r="K76" s="38"/>
    </row>
    <row r="77" spans="1:11" outlineLevel="2" x14ac:dyDescent="0.25">
      <c r="A77" s="56"/>
      <c r="B77" s="28"/>
      <c r="C77" s="33"/>
      <c r="D77" s="28"/>
      <c r="E77" s="67"/>
      <c r="F77" s="29"/>
      <c r="G77" s="29"/>
    </row>
    <row r="78" spans="1:11" outlineLevel="2" x14ac:dyDescent="0.25">
      <c r="A78" s="60" t="s">
        <v>140</v>
      </c>
      <c r="B78" s="28"/>
      <c r="C78" s="27" t="s">
        <v>219</v>
      </c>
      <c r="D78" s="26" t="s">
        <v>54</v>
      </c>
      <c r="E78" s="67">
        <v>1</v>
      </c>
      <c r="F78" s="29"/>
      <c r="G78" s="29"/>
      <c r="K78" s="38"/>
    </row>
    <row r="79" spans="1:11" outlineLevel="2" x14ac:dyDescent="0.25">
      <c r="A79" s="56"/>
      <c r="B79" s="28"/>
      <c r="C79" s="33"/>
      <c r="D79" s="28"/>
      <c r="E79" s="67"/>
      <c r="F79" s="29"/>
      <c r="G79" s="29"/>
    </row>
    <row r="80" spans="1:11" ht="22.9" customHeight="1" outlineLevel="2" x14ac:dyDescent="0.25">
      <c r="A80" s="60" t="s">
        <v>141</v>
      </c>
      <c r="B80" s="28"/>
      <c r="C80" s="27" t="s">
        <v>220</v>
      </c>
      <c r="D80" s="26" t="s">
        <v>54</v>
      </c>
      <c r="E80" s="67">
        <v>1</v>
      </c>
      <c r="F80" s="29"/>
      <c r="G80" s="29"/>
      <c r="K80" s="38"/>
    </row>
    <row r="81" spans="1:12" outlineLevel="2" x14ac:dyDescent="0.25">
      <c r="A81" s="56"/>
      <c r="B81" s="28"/>
      <c r="C81" s="33"/>
      <c r="D81" s="28"/>
      <c r="E81" s="67"/>
      <c r="F81" s="29"/>
      <c r="G81" s="29"/>
    </row>
    <row r="82" spans="1:12" outlineLevel="2" x14ac:dyDescent="0.25">
      <c r="A82" s="60" t="s">
        <v>142</v>
      </c>
      <c r="B82" s="28"/>
      <c r="C82" s="27" t="s">
        <v>236</v>
      </c>
      <c r="D82" s="26" t="s">
        <v>54</v>
      </c>
      <c r="E82" s="67">
        <v>1</v>
      </c>
      <c r="F82" s="29"/>
      <c r="G82" s="29"/>
      <c r="K82" s="38"/>
    </row>
    <row r="83" spans="1:12" outlineLevel="2" x14ac:dyDescent="0.25">
      <c r="A83" s="56"/>
      <c r="B83" s="28"/>
      <c r="C83" s="33"/>
      <c r="D83" s="28"/>
      <c r="E83" s="67"/>
      <c r="F83" s="29"/>
      <c r="G83" s="29"/>
    </row>
    <row r="84" spans="1:12" outlineLevel="2" x14ac:dyDescent="0.25">
      <c r="A84" s="60" t="s">
        <v>143</v>
      </c>
      <c r="B84" s="26" t="s">
        <v>68</v>
      </c>
      <c r="C84" s="27" t="s">
        <v>237</v>
      </c>
      <c r="D84" s="43" t="s">
        <v>54</v>
      </c>
      <c r="E84" s="68">
        <v>1</v>
      </c>
      <c r="F84" s="44"/>
      <c r="G84" s="44"/>
      <c r="K84" s="38"/>
    </row>
    <row r="85" spans="1:12" outlineLevel="2" x14ac:dyDescent="0.25">
      <c r="A85" s="60"/>
      <c r="B85" s="28"/>
      <c r="C85" s="27"/>
      <c r="D85" s="26"/>
      <c r="E85" s="67"/>
      <c r="F85" s="29"/>
      <c r="G85" s="29"/>
    </row>
    <row r="86" spans="1:12" outlineLevel="2" x14ac:dyDescent="0.25">
      <c r="A86" s="60" t="s">
        <v>144</v>
      </c>
      <c r="B86" s="26" t="s">
        <v>70</v>
      </c>
      <c r="C86" s="27" t="s">
        <v>238</v>
      </c>
      <c r="D86" s="26" t="s">
        <v>54</v>
      </c>
      <c r="E86" s="67">
        <v>1</v>
      </c>
      <c r="F86" s="29"/>
      <c r="G86" s="29"/>
      <c r="K86" s="38"/>
    </row>
    <row r="87" spans="1:12" outlineLevel="2" x14ac:dyDescent="0.25">
      <c r="A87" s="56"/>
      <c r="B87" s="28"/>
      <c r="C87" s="33"/>
      <c r="D87" s="28"/>
      <c r="E87" s="67"/>
      <c r="F87" s="29"/>
      <c r="G87" s="29"/>
    </row>
    <row r="88" spans="1:12" outlineLevel="2" x14ac:dyDescent="0.25">
      <c r="A88" s="60" t="s">
        <v>145</v>
      </c>
      <c r="B88" s="26" t="s">
        <v>239</v>
      </c>
      <c r="C88" s="69" t="s">
        <v>253</v>
      </c>
      <c r="D88" s="26" t="s">
        <v>54</v>
      </c>
      <c r="E88" s="67">
        <v>1</v>
      </c>
      <c r="F88" s="29"/>
      <c r="G88" s="29"/>
      <c r="K88" s="38"/>
    </row>
    <row r="89" spans="1:12" outlineLevel="2" x14ac:dyDescent="0.25">
      <c r="A89" s="56"/>
      <c r="B89" s="28"/>
      <c r="C89" s="33"/>
      <c r="D89" s="28"/>
      <c r="E89" s="67"/>
      <c r="F89" s="29"/>
      <c r="G89" s="29"/>
    </row>
    <row r="90" spans="1:12" ht="72.599999999999994" customHeight="1" outlineLevel="2" x14ac:dyDescent="0.25">
      <c r="A90" s="60" t="s">
        <v>146</v>
      </c>
      <c r="B90" s="26"/>
      <c r="C90" s="69" t="s">
        <v>252</v>
      </c>
      <c r="D90" s="26" t="s">
        <v>54</v>
      </c>
      <c r="E90" s="67">
        <v>1</v>
      </c>
      <c r="F90" s="29"/>
      <c r="G90" s="29"/>
      <c r="K90" s="38"/>
    </row>
    <row r="91" spans="1:12" outlineLevel="2" x14ac:dyDescent="0.25">
      <c r="A91" s="60"/>
      <c r="B91" s="26"/>
      <c r="C91" s="69"/>
      <c r="D91" s="26"/>
      <c r="E91" s="67"/>
      <c r="F91" s="29"/>
      <c r="G91" s="29"/>
      <c r="K91" s="38"/>
    </row>
    <row r="92" spans="1:12" ht="24" outlineLevel="1" x14ac:dyDescent="0.25">
      <c r="A92" s="61" t="s">
        <v>240</v>
      </c>
      <c r="B92" s="30" t="s">
        <v>241</v>
      </c>
      <c r="C92" s="31" t="s">
        <v>242</v>
      </c>
      <c r="D92" s="28"/>
      <c r="E92" s="67"/>
      <c r="F92" s="29"/>
      <c r="G92" s="29"/>
      <c r="K92" s="46"/>
    </row>
    <row r="93" spans="1:12" outlineLevel="1" x14ac:dyDescent="0.25">
      <c r="A93" s="61"/>
      <c r="B93" s="30"/>
      <c r="C93" s="31"/>
      <c r="D93" s="28"/>
      <c r="E93" s="67"/>
      <c r="F93" s="29"/>
      <c r="G93" s="29"/>
      <c r="K93" s="46"/>
    </row>
    <row r="94" spans="1:12" ht="28.9" customHeight="1" outlineLevel="2" x14ac:dyDescent="0.25">
      <c r="A94" s="56" t="s">
        <v>147</v>
      </c>
      <c r="B94" s="28"/>
      <c r="C94" s="70" t="s">
        <v>254</v>
      </c>
      <c r="D94" s="43" t="s">
        <v>234</v>
      </c>
      <c r="E94" s="67">
        <v>1</v>
      </c>
      <c r="F94" s="29">
        <v>80000</v>
      </c>
      <c r="G94" s="29">
        <f>F94*E94</f>
        <v>80000</v>
      </c>
      <c r="J94" s="47"/>
      <c r="K94" s="38"/>
    </row>
    <row r="95" spans="1:12" outlineLevel="2" x14ac:dyDescent="0.25">
      <c r="A95" s="56"/>
      <c r="B95" s="28"/>
      <c r="C95" s="33"/>
      <c r="D95" s="28"/>
      <c r="E95" s="67"/>
      <c r="F95" s="29"/>
      <c r="G95" s="29"/>
      <c r="J95" s="47"/>
    </row>
    <row r="96" spans="1:12" ht="54" customHeight="1" outlineLevel="2" x14ac:dyDescent="0.25">
      <c r="A96" s="60" t="s">
        <v>243</v>
      </c>
      <c r="B96" s="28"/>
      <c r="C96" s="27" t="s">
        <v>291</v>
      </c>
      <c r="D96" s="43" t="s">
        <v>234</v>
      </c>
      <c r="E96" s="68">
        <v>1</v>
      </c>
      <c r="F96" s="44">
        <v>40000</v>
      </c>
      <c r="G96" s="44">
        <f>F96*E96</f>
        <v>40000</v>
      </c>
      <c r="J96" s="47"/>
      <c r="K96" s="46"/>
      <c r="L96" s="35"/>
    </row>
    <row r="97" spans="1:12" outlineLevel="2" x14ac:dyDescent="0.25">
      <c r="A97" s="56"/>
      <c r="B97" s="28"/>
      <c r="C97" s="33"/>
      <c r="D97" s="28"/>
      <c r="E97" s="67"/>
      <c r="F97" s="29"/>
      <c r="G97" s="29"/>
      <c r="J97" s="47"/>
      <c r="K97" s="46"/>
      <c r="L97" s="35"/>
    </row>
    <row r="98" spans="1:12" outlineLevel="2" x14ac:dyDescent="0.25">
      <c r="A98" s="60" t="s">
        <v>265</v>
      </c>
      <c r="B98" s="28"/>
      <c r="C98" s="27" t="s">
        <v>292</v>
      </c>
      <c r="D98" s="26" t="s">
        <v>108</v>
      </c>
      <c r="E98" s="438">
        <f>G96</f>
        <v>40000</v>
      </c>
      <c r="F98" s="58"/>
      <c r="G98" s="29"/>
      <c r="J98" s="47"/>
      <c r="K98" s="46"/>
      <c r="L98" s="35"/>
    </row>
    <row r="99" spans="1:12" outlineLevel="2" x14ac:dyDescent="0.25">
      <c r="A99" s="60"/>
      <c r="B99" s="26"/>
      <c r="C99" s="69"/>
      <c r="D99" s="26"/>
      <c r="E99" s="67"/>
      <c r="F99" s="29"/>
      <c r="G99" s="29"/>
      <c r="K99" s="38"/>
    </row>
    <row r="100" spans="1:12" customFormat="1" ht="12.75" x14ac:dyDescent="0.2">
      <c r="A100" s="60" t="s">
        <v>200</v>
      </c>
      <c r="B100" s="78"/>
      <c r="C100" s="69" t="s">
        <v>293</v>
      </c>
      <c r="D100" s="69" t="s">
        <v>105</v>
      </c>
      <c r="E100" s="74">
        <v>1</v>
      </c>
      <c r="F100" s="44">
        <v>30000</v>
      </c>
      <c r="G100" s="29">
        <f>IF(OR(AND(E100="Prov",F100="Sum"),(F100="PC Sum")),". . . . . . . . .00",IF(ISERR(E100*F100),"",IF(E100*F100=0,"",ROUND(E100*F100,2))))</f>
        <v>30000</v>
      </c>
    </row>
    <row r="101" spans="1:12" customFormat="1" ht="12.75" x14ac:dyDescent="0.2">
      <c r="A101" s="78"/>
      <c r="B101" s="74"/>
      <c r="C101" s="432"/>
      <c r="D101" s="74"/>
      <c r="E101" s="75"/>
      <c r="F101" s="76"/>
      <c r="G101" s="77"/>
    </row>
    <row r="102" spans="1:12" outlineLevel="2" x14ac:dyDescent="0.25">
      <c r="A102" s="60"/>
      <c r="B102" s="26"/>
      <c r="C102" s="27"/>
      <c r="D102" s="26"/>
      <c r="E102" s="67"/>
      <c r="F102" s="29"/>
      <c r="G102" s="29"/>
    </row>
    <row r="103" spans="1:12" outlineLevel="1" x14ac:dyDescent="0.25">
      <c r="A103" s="64" t="s">
        <v>228</v>
      </c>
      <c r="B103" s="19"/>
      <c r="C103" s="19"/>
      <c r="D103" s="39"/>
      <c r="E103" s="39"/>
      <c r="F103" s="40"/>
      <c r="G103" s="73"/>
      <c r="I103" s="45"/>
      <c r="K103" s="46"/>
      <c r="L103" s="35"/>
    </row>
    <row r="104" spans="1:12" ht="24" outlineLevel="1" x14ac:dyDescent="0.25">
      <c r="A104" s="81" t="s">
        <v>202</v>
      </c>
      <c r="B104" s="81" t="s">
        <v>1</v>
      </c>
      <c r="C104" s="81" t="s">
        <v>2</v>
      </c>
      <c r="D104" s="81" t="s">
        <v>3</v>
      </c>
      <c r="E104" s="81" t="s">
        <v>203</v>
      </c>
      <c r="F104" s="82" t="s">
        <v>161</v>
      </c>
      <c r="G104" s="83" t="s">
        <v>204</v>
      </c>
      <c r="K104" s="46"/>
    </row>
    <row r="105" spans="1:12" outlineLevel="1" x14ac:dyDescent="0.25">
      <c r="A105" s="574" t="s">
        <v>229</v>
      </c>
      <c r="B105" s="575"/>
      <c r="C105" s="575"/>
      <c r="D105" s="39"/>
      <c r="E105" s="39"/>
      <c r="F105" s="40"/>
      <c r="G105" s="73"/>
      <c r="K105" s="46"/>
    </row>
    <row r="106" spans="1:12" outlineLevel="2" x14ac:dyDescent="0.25">
      <c r="A106" s="56"/>
      <c r="B106" s="28"/>
      <c r="C106" s="33"/>
      <c r="D106" s="28"/>
      <c r="E106" s="67"/>
      <c r="F106" s="29"/>
      <c r="G106" s="29"/>
      <c r="J106" s="47"/>
      <c r="K106" s="46"/>
      <c r="L106" s="35"/>
    </row>
    <row r="107" spans="1:12" outlineLevel="2" x14ac:dyDescent="0.25">
      <c r="A107" s="191" t="s">
        <v>244</v>
      </c>
      <c r="B107" s="28"/>
      <c r="C107" s="433" t="s">
        <v>255</v>
      </c>
      <c r="D107" s="28"/>
      <c r="E107" s="67"/>
      <c r="F107" s="29"/>
      <c r="G107" s="29"/>
      <c r="J107" s="47"/>
      <c r="K107" s="46"/>
      <c r="L107" s="35"/>
    </row>
    <row r="108" spans="1:12" outlineLevel="2" x14ac:dyDescent="0.25">
      <c r="A108" s="56"/>
      <c r="B108" s="28"/>
      <c r="C108" s="33"/>
      <c r="D108" s="28"/>
      <c r="E108" s="67"/>
      <c r="F108" s="29"/>
      <c r="G108" s="29"/>
      <c r="J108" s="47"/>
      <c r="K108" s="46"/>
      <c r="L108" s="35"/>
    </row>
    <row r="109" spans="1:12" outlineLevel="2" x14ac:dyDescent="0.25">
      <c r="A109" s="56" t="s">
        <v>148</v>
      </c>
      <c r="B109" s="28"/>
      <c r="C109" s="69" t="s">
        <v>256</v>
      </c>
      <c r="D109" s="43" t="s">
        <v>234</v>
      </c>
      <c r="E109" s="67">
        <v>1</v>
      </c>
      <c r="F109" s="29">
        <v>30000</v>
      </c>
      <c r="G109" s="29">
        <f>F109*E109</f>
        <v>30000</v>
      </c>
      <c r="J109" s="47"/>
      <c r="K109" s="46"/>
      <c r="L109" s="35"/>
    </row>
    <row r="110" spans="1:12" outlineLevel="2" x14ac:dyDescent="0.25">
      <c r="A110" s="56"/>
      <c r="B110" s="28"/>
      <c r="C110" s="33"/>
      <c r="D110" s="28"/>
      <c r="E110" s="67"/>
      <c r="F110" s="29"/>
      <c r="G110" s="29"/>
      <c r="J110" s="47"/>
      <c r="K110" s="46"/>
      <c r="L110" s="35"/>
    </row>
    <row r="111" spans="1:12" outlineLevel="2" x14ac:dyDescent="0.25">
      <c r="A111" s="191" t="s">
        <v>267</v>
      </c>
      <c r="B111" s="28"/>
      <c r="C111" s="433" t="s">
        <v>257</v>
      </c>
      <c r="D111" s="28"/>
      <c r="E111" s="67"/>
      <c r="F111" s="29"/>
      <c r="G111" s="29"/>
      <c r="J111" s="47"/>
      <c r="K111" s="46"/>
      <c r="L111" s="35"/>
    </row>
    <row r="112" spans="1:12" outlineLevel="2" x14ac:dyDescent="0.25">
      <c r="A112" s="56"/>
      <c r="B112" s="28"/>
      <c r="C112" s="33"/>
      <c r="D112" s="28"/>
      <c r="E112" s="67"/>
      <c r="F112" s="29"/>
      <c r="G112" s="29"/>
      <c r="J112" s="47"/>
      <c r="K112" s="46"/>
      <c r="L112" s="35"/>
    </row>
    <row r="113" spans="1:20" outlineLevel="2" x14ac:dyDescent="0.25">
      <c r="A113" s="56" t="s">
        <v>152</v>
      </c>
      <c r="B113" s="28"/>
      <c r="C113" s="434" t="s">
        <v>258</v>
      </c>
      <c r="D113" s="43" t="s">
        <v>234</v>
      </c>
      <c r="E113" s="67">
        <v>1</v>
      </c>
      <c r="F113" s="29">
        <f>24*5800</f>
        <v>139200</v>
      </c>
      <c r="G113" s="29">
        <f>E113*F113</f>
        <v>139200</v>
      </c>
      <c r="J113" s="47"/>
      <c r="K113" s="46"/>
      <c r="L113" s="35"/>
    </row>
    <row r="114" spans="1:20" outlineLevel="2" x14ac:dyDescent="0.25">
      <c r="A114" s="56"/>
      <c r="B114" s="28"/>
      <c r="C114" s="33"/>
      <c r="D114" s="28"/>
      <c r="E114" s="67"/>
      <c r="F114" s="29"/>
      <c r="G114" s="29"/>
      <c r="J114" s="47"/>
      <c r="K114" s="46"/>
      <c r="L114" s="35"/>
    </row>
    <row r="115" spans="1:20" outlineLevel="2" x14ac:dyDescent="0.25">
      <c r="A115" s="56" t="s">
        <v>153</v>
      </c>
      <c r="B115" s="28"/>
      <c r="C115" s="69" t="s">
        <v>259</v>
      </c>
      <c r="D115" s="26" t="s">
        <v>108</v>
      </c>
      <c r="E115" s="438">
        <f>G113</f>
        <v>139200</v>
      </c>
      <c r="F115" s="58"/>
      <c r="G115" s="29"/>
      <c r="J115" s="47"/>
      <c r="K115" s="46"/>
      <c r="L115" s="35"/>
    </row>
    <row r="116" spans="1:20" outlineLevel="2" x14ac:dyDescent="0.25">
      <c r="A116" s="56"/>
      <c r="B116" s="28"/>
      <c r="C116" s="33"/>
      <c r="D116" s="28"/>
      <c r="E116" s="67"/>
      <c r="F116" s="29"/>
      <c r="G116" s="29"/>
      <c r="J116" s="47"/>
      <c r="K116" s="46"/>
      <c r="L116" s="35"/>
    </row>
    <row r="117" spans="1:20" ht="24.75" outlineLevel="2" x14ac:dyDescent="0.25">
      <c r="A117" s="56" t="s">
        <v>154</v>
      </c>
      <c r="B117" s="28"/>
      <c r="C117" s="69" t="s">
        <v>719</v>
      </c>
      <c r="D117" s="43" t="s">
        <v>234</v>
      </c>
      <c r="E117" s="67">
        <v>1</v>
      </c>
      <c r="F117" s="29">
        <f>200*5*24</f>
        <v>24000</v>
      </c>
      <c r="G117" s="29">
        <f>E117*F117</f>
        <v>24000</v>
      </c>
      <c r="J117" s="47"/>
    </row>
    <row r="118" spans="1:20" outlineLevel="2" x14ac:dyDescent="0.25">
      <c r="A118" s="56"/>
      <c r="B118" s="28"/>
      <c r="C118" s="33"/>
      <c r="D118" s="28"/>
      <c r="E118" s="67"/>
      <c r="F118" s="29"/>
      <c r="G118" s="29"/>
      <c r="J118" s="47"/>
    </row>
    <row r="119" spans="1:20" outlineLevel="1" x14ac:dyDescent="0.25">
      <c r="A119" s="56" t="s">
        <v>266</v>
      </c>
      <c r="B119" s="28"/>
      <c r="C119" s="69" t="s">
        <v>259</v>
      </c>
      <c r="D119" s="26" t="s">
        <v>108</v>
      </c>
      <c r="E119" s="438">
        <f>G117</f>
        <v>24000</v>
      </c>
      <c r="F119" s="58"/>
      <c r="G119" s="29"/>
      <c r="I119" s="48"/>
      <c r="J119" s="49"/>
    </row>
    <row r="120" spans="1:20" outlineLevel="1" x14ac:dyDescent="0.25">
      <c r="A120" s="56"/>
      <c r="B120" s="28"/>
      <c r="C120" s="69"/>
      <c r="D120" s="26"/>
      <c r="E120" s="67"/>
      <c r="F120" s="58"/>
      <c r="G120" s="29"/>
      <c r="I120" s="48"/>
      <c r="J120" s="49"/>
    </row>
    <row r="121" spans="1:20" ht="30" customHeight="1" outlineLevel="1" x14ac:dyDescent="0.25">
      <c r="A121" s="61" t="s">
        <v>268</v>
      </c>
      <c r="B121" s="30"/>
      <c r="C121" s="31" t="s">
        <v>245</v>
      </c>
      <c r="D121" s="28"/>
      <c r="E121" s="67"/>
      <c r="F121" s="29"/>
      <c r="G121" s="29"/>
    </row>
    <row r="122" spans="1:20" outlineLevel="4" x14ac:dyDescent="0.25">
      <c r="A122" s="60"/>
      <c r="B122" s="26"/>
      <c r="C122" s="27"/>
      <c r="D122" s="26"/>
      <c r="E122" s="67"/>
      <c r="F122" s="29"/>
      <c r="G122" s="29"/>
    </row>
    <row r="123" spans="1:20" s="20" customFormat="1" outlineLevel="1" x14ac:dyDescent="0.25">
      <c r="A123" s="60" t="s">
        <v>269</v>
      </c>
      <c r="B123" s="28"/>
      <c r="C123" s="69" t="s">
        <v>260</v>
      </c>
      <c r="D123" s="43" t="s">
        <v>234</v>
      </c>
      <c r="E123" s="67">
        <v>1</v>
      </c>
      <c r="F123" s="29">
        <f>(40*750)*3</f>
        <v>90000</v>
      </c>
      <c r="G123" s="29">
        <f>F123*E123</f>
        <v>90000</v>
      </c>
      <c r="J123" s="23"/>
      <c r="K123" s="23"/>
      <c r="L123" s="23"/>
      <c r="M123" s="23"/>
      <c r="N123" s="23"/>
      <c r="O123" s="23"/>
      <c r="P123" s="23"/>
      <c r="Q123" s="23"/>
      <c r="R123" s="23"/>
      <c r="S123" s="23"/>
      <c r="T123" s="23"/>
    </row>
    <row r="124" spans="1:20" outlineLevel="1" x14ac:dyDescent="0.25">
      <c r="A124" s="60"/>
      <c r="B124" s="28"/>
      <c r="C124" s="27"/>
      <c r="D124" s="26"/>
      <c r="E124" s="67"/>
      <c r="F124" s="29"/>
      <c r="G124" s="29"/>
      <c r="J124" s="52"/>
    </row>
    <row r="125" spans="1:20" s="20" customFormat="1" ht="12.6" customHeight="1" outlineLevel="1" x14ac:dyDescent="0.25">
      <c r="A125" s="60" t="s">
        <v>270</v>
      </c>
      <c r="B125" s="28"/>
      <c r="C125" s="69" t="s">
        <v>261</v>
      </c>
      <c r="D125" s="26" t="s">
        <v>108</v>
      </c>
      <c r="E125" s="438">
        <f>G123</f>
        <v>90000</v>
      </c>
      <c r="F125" s="58"/>
      <c r="G125" s="29"/>
      <c r="J125" s="23"/>
      <c r="K125" s="23"/>
      <c r="L125" s="23"/>
      <c r="M125" s="23"/>
      <c r="N125" s="23"/>
      <c r="O125" s="23"/>
      <c r="P125" s="23"/>
      <c r="Q125" s="23"/>
      <c r="R125" s="23"/>
      <c r="S125" s="23"/>
      <c r="T125" s="23"/>
    </row>
    <row r="126" spans="1:20" s="20" customFormat="1" outlineLevel="1" x14ac:dyDescent="0.25">
      <c r="A126" s="60"/>
      <c r="B126" s="28"/>
      <c r="C126" s="27"/>
      <c r="D126" s="26"/>
      <c r="E126" s="67"/>
      <c r="F126" s="29"/>
      <c r="G126" s="29"/>
      <c r="J126" s="23"/>
      <c r="K126" s="23"/>
      <c r="L126" s="23"/>
      <c r="M126" s="23"/>
      <c r="N126" s="23"/>
      <c r="O126" s="23"/>
      <c r="P126" s="23"/>
      <c r="Q126" s="23"/>
      <c r="R126" s="23"/>
      <c r="S126" s="23"/>
      <c r="T126" s="23"/>
    </row>
    <row r="127" spans="1:20" s="20" customFormat="1" outlineLevel="1" x14ac:dyDescent="0.25">
      <c r="A127" s="60" t="s">
        <v>271</v>
      </c>
      <c r="B127" s="51" t="s">
        <v>221</v>
      </c>
      <c r="C127" s="59" t="s">
        <v>262</v>
      </c>
      <c r="D127" s="43" t="s">
        <v>234</v>
      </c>
      <c r="E127" s="68">
        <v>1</v>
      </c>
      <c r="F127" s="44">
        <f>5000*24</f>
        <v>120000</v>
      </c>
      <c r="G127" s="29">
        <f>F127*E127</f>
        <v>120000</v>
      </c>
      <c r="J127" s="23"/>
      <c r="K127" s="23"/>
      <c r="L127" s="23"/>
      <c r="M127" s="23"/>
      <c r="N127" s="23"/>
      <c r="O127" s="23"/>
      <c r="P127" s="23"/>
      <c r="Q127" s="23"/>
      <c r="R127" s="23"/>
      <c r="S127" s="23"/>
      <c r="T127" s="23"/>
    </row>
    <row r="128" spans="1:20" outlineLevel="1" x14ac:dyDescent="0.25">
      <c r="A128" s="60"/>
      <c r="B128" s="28"/>
      <c r="C128" s="27"/>
      <c r="D128" s="26"/>
      <c r="E128" s="67"/>
      <c r="F128" s="29"/>
      <c r="G128" s="29"/>
      <c r="K128" s="53"/>
      <c r="L128" s="54"/>
    </row>
    <row r="129" spans="1:20" s="20" customFormat="1" outlineLevel="1" x14ac:dyDescent="0.25">
      <c r="A129" s="60" t="s">
        <v>272</v>
      </c>
      <c r="B129" s="28"/>
      <c r="C129" s="27" t="s">
        <v>720</v>
      </c>
      <c r="D129" s="26" t="s">
        <v>108</v>
      </c>
      <c r="E129" s="438">
        <f>G127</f>
        <v>120000</v>
      </c>
      <c r="F129" s="58"/>
      <c r="G129" s="29"/>
      <c r="J129" s="23"/>
      <c r="K129" s="23"/>
      <c r="L129" s="23"/>
      <c r="M129" s="23"/>
      <c r="N129" s="23"/>
      <c r="O129" s="23"/>
      <c r="P129" s="23"/>
      <c r="Q129" s="23"/>
      <c r="R129" s="23"/>
      <c r="S129" s="23"/>
      <c r="T129" s="23"/>
    </row>
    <row r="130" spans="1:20" outlineLevel="1" x14ac:dyDescent="0.25">
      <c r="A130" s="60"/>
      <c r="B130" s="28"/>
      <c r="C130" s="27"/>
      <c r="D130" s="26"/>
      <c r="E130" s="67"/>
      <c r="F130" s="29"/>
      <c r="G130" s="29"/>
    </row>
    <row r="131" spans="1:20" ht="48" outlineLevel="1" x14ac:dyDescent="0.25">
      <c r="A131" s="60" t="s">
        <v>273</v>
      </c>
      <c r="B131" s="42" t="s">
        <v>246</v>
      </c>
      <c r="C131" s="59" t="s">
        <v>263</v>
      </c>
      <c r="D131" s="50" t="s">
        <v>234</v>
      </c>
      <c r="E131" s="67">
        <v>1</v>
      </c>
      <c r="F131" s="29">
        <v>130000</v>
      </c>
      <c r="G131" s="29">
        <f>F131*E131</f>
        <v>130000</v>
      </c>
    </row>
    <row r="132" spans="1:20" s="20" customFormat="1" outlineLevel="1" x14ac:dyDescent="0.25">
      <c r="A132" s="60"/>
      <c r="B132" s="28"/>
      <c r="C132" s="27"/>
      <c r="D132" s="26"/>
      <c r="E132" s="67"/>
      <c r="F132" s="29"/>
      <c r="G132" s="29"/>
      <c r="J132" s="23"/>
      <c r="K132" s="23"/>
      <c r="L132" s="23"/>
      <c r="M132" s="23"/>
      <c r="N132" s="23"/>
      <c r="O132" s="23"/>
      <c r="P132" s="23"/>
      <c r="Q132" s="23"/>
      <c r="R132" s="23"/>
      <c r="S132" s="23"/>
      <c r="T132" s="23"/>
    </row>
    <row r="133" spans="1:20" s="20" customFormat="1" outlineLevel="1" x14ac:dyDescent="0.25">
      <c r="A133" s="56" t="s">
        <v>274</v>
      </c>
      <c r="B133" s="28"/>
      <c r="C133" s="27" t="s">
        <v>747</v>
      </c>
      <c r="D133" s="26" t="s">
        <v>108</v>
      </c>
      <c r="E133" s="438">
        <f>G131</f>
        <v>130000</v>
      </c>
      <c r="F133" s="65"/>
      <c r="G133" s="29"/>
      <c r="J133" s="23"/>
      <c r="K133" s="23"/>
      <c r="L133" s="23"/>
      <c r="M133" s="23"/>
      <c r="N133" s="23"/>
      <c r="O133" s="23"/>
      <c r="P133" s="23"/>
      <c r="Q133" s="23"/>
      <c r="R133" s="23"/>
      <c r="S133" s="23"/>
      <c r="T133" s="23"/>
    </row>
    <row r="134" spans="1:20" s="20" customFormat="1" outlineLevel="1" x14ac:dyDescent="0.25">
      <c r="A134" s="56"/>
      <c r="B134" s="28"/>
      <c r="C134" s="27"/>
      <c r="D134" s="26"/>
      <c r="E134" s="67"/>
      <c r="F134" s="55"/>
      <c r="G134" s="29"/>
      <c r="J134" s="23"/>
      <c r="K134" s="23"/>
      <c r="L134" s="23"/>
      <c r="M134" s="23"/>
      <c r="N134" s="23"/>
      <c r="O134" s="23"/>
      <c r="P134" s="23"/>
      <c r="Q134" s="23"/>
      <c r="R134" s="23"/>
      <c r="S134" s="23"/>
      <c r="T134" s="23"/>
    </row>
    <row r="135" spans="1:20" outlineLevel="1" x14ac:dyDescent="0.25">
      <c r="A135" s="60" t="s">
        <v>275</v>
      </c>
      <c r="B135" s="28"/>
      <c r="C135" s="27" t="s">
        <v>264</v>
      </c>
      <c r="D135" s="26" t="s">
        <v>234</v>
      </c>
      <c r="E135" s="67">
        <v>1</v>
      </c>
      <c r="F135" s="29">
        <v>120000</v>
      </c>
      <c r="G135" s="29">
        <f>F135*E135</f>
        <v>120000</v>
      </c>
    </row>
    <row r="136" spans="1:20" x14ac:dyDescent="0.25">
      <c r="A136" s="60"/>
      <c r="B136" s="28"/>
      <c r="C136" s="27"/>
      <c r="D136" s="26"/>
      <c r="E136" s="67"/>
      <c r="F136" s="29"/>
      <c r="G136" s="29"/>
    </row>
    <row r="137" spans="1:20" x14ac:dyDescent="0.25">
      <c r="A137" s="60" t="s">
        <v>276</v>
      </c>
      <c r="B137" s="28"/>
      <c r="C137" s="27" t="s">
        <v>748</v>
      </c>
      <c r="D137" s="26" t="s">
        <v>108</v>
      </c>
      <c r="E137" s="438">
        <f>G135</f>
        <v>120000</v>
      </c>
      <c r="F137" s="65"/>
      <c r="G137" s="29"/>
    </row>
    <row r="138" spans="1:20" x14ac:dyDescent="0.25">
      <c r="A138" s="56"/>
      <c r="B138" s="28"/>
      <c r="C138" s="33"/>
      <c r="D138" s="28"/>
      <c r="E138" s="67"/>
      <c r="F138" s="29"/>
      <c r="G138" s="29"/>
    </row>
    <row r="139" spans="1:20" customFormat="1" ht="12.75" x14ac:dyDescent="0.2">
      <c r="A139" s="61" t="s">
        <v>277</v>
      </c>
      <c r="B139" s="78">
        <v>8.6999999999999993</v>
      </c>
      <c r="C139" s="174" t="s">
        <v>156</v>
      </c>
      <c r="D139" s="78"/>
      <c r="E139" s="79"/>
      <c r="F139" s="80"/>
      <c r="G139" s="77"/>
    </row>
    <row r="140" spans="1:20" customFormat="1" ht="12.75" x14ac:dyDescent="0.2">
      <c r="A140" s="78"/>
      <c r="B140" s="78"/>
      <c r="C140" s="79"/>
      <c r="D140" s="78"/>
      <c r="E140" s="79"/>
      <c r="F140" s="76"/>
      <c r="G140" s="29"/>
    </row>
    <row r="141" spans="1:20" customFormat="1" ht="12.75" x14ac:dyDescent="0.2">
      <c r="A141" s="60" t="s">
        <v>278</v>
      </c>
      <c r="B141" s="78"/>
      <c r="C141" s="27" t="s">
        <v>149</v>
      </c>
      <c r="D141" s="26" t="s">
        <v>105</v>
      </c>
      <c r="E141" s="26">
        <v>1</v>
      </c>
      <c r="F141" s="437">
        <f>8*10*24*20</f>
        <v>38400</v>
      </c>
      <c r="G141" s="29">
        <f>E141*F141</f>
        <v>38400</v>
      </c>
    </row>
    <row r="142" spans="1:20" customFormat="1" ht="12.75" x14ac:dyDescent="0.2">
      <c r="A142" s="60"/>
      <c r="B142" s="78"/>
      <c r="C142" s="27"/>
      <c r="D142" s="26"/>
      <c r="E142" s="26"/>
      <c r="F142" s="26"/>
      <c r="G142" s="26"/>
    </row>
    <row r="143" spans="1:20" customFormat="1" ht="12.75" x14ac:dyDescent="0.2">
      <c r="A143" s="60" t="s">
        <v>279</v>
      </c>
      <c r="B143" s="78"/>
      <c r="C143" s="27" t="s">
        <v>284</v>
      </c>
      <c r="D143" s="26" t="s">
        <v>108</v>
      </c>
      <c r="E143" s="373">
        <f>G141</f>
        <v>38400</v>
      </c>
      <c r="F143" s="65"/>
      <c r="G143" s="29"/>
    </row>
    <row r="144" spans="1:20" customFormat="1" ht="12.75" x14ac:dyDescent="0.2">
      <c r="A144" s="60"/>
      <c r="B144" s="78"/>
      <c r="C144" s="27"/>
      <c r="D144" s="26"/>
      <c r="E144" s="26"/>
      <c r="F144" s="26"/>
      <c r="G144" s="29"/>
    </row>
    <row r="145" spans="1:7" customFormat="1" ht="12.75" x14ac:dyDescent="0.2">
      <c r="A145" s="60" t="s">
        <v>280</v>
      </c>
      <c r="B145" s="78"/>
      <c r="C145" s="27" t="s">
        <v>150</v>
      </c>
      <c r="D145" s="26" t="s">
        <v>105</v>
      </c>
      <c r="E145" s="26">
        <v>1</v>
      </c>
      <c r="F145" s="437">
        <v>45000</v>
      </c>
      <c r="G145" s="29">
        <f>E145*F145</f>
        <v>45000</v>
      </c>
    </row>
    <row r="146" spans="1:7" customFormat="1" ht="12.75" x14ac:dyDescent="0.2">
      <c r="A146" s="60"/>
      <c r="B146" s="78"/>
      <c r="C146" s="27"/>
      <c r="D146" s="26"/>
      <c r="E146" s="26"/>
      <c r="F146" s="26"/>
      <c r="G146" s="29"/>
    </row>
    <row r="147" spans="1:7" customFormat="1" ht="12.75" x14ac:dyDescent="0.2">
      <c r="A147" s="60" t="s">
        <v>281</v>
      </c>
      <c r="B147" s="78"/>
      <c r="C147" s="27" t="s">
        <v>285</v>
      </c>
      <c r="D147" s="26" t="s">
        <v>108</v>
      </c>
      <c r="E147" s="26">
        <f>F145</f>
        <v>45000</v>
      </c>
      <c r="F147" s="65"/>
      <c r="G147" s="29"/>
    </row>
    <row r="148" spans="1:7" customFormat="1" ht="12.75" x14ac:dyDescent="0.2">
      <c r="A148" s="60"/>
      <c r="B148" s="78"/>
      <c r="C148" s="27"/>
      <c r="D148" s="26"/>
      <c r="E148" s="26"/>
      <c r="F148" s="26"/>
      <c r="G148" s="29"/>
    </row>
    <row r="149" spans="1:7" customFormat="1" ht="12.75" x14ac:dyDescent="0.2">
      <c r="A149" s="60" t="s">
        <v>282</v>
      </c>
      <c r="B149" s="78"/>
      <c r="C149" s="27" t="s">
        <v>151</v>
      </c>
      <c r="D149" s="26" t="s">
        <v>105</v>
      </c>
      <c r="E149" s="26">
        <v>1</v>
      </c>
      <c r="F149" s="437">
        <v>50000</v>
      </c>
      <c r="G149" s="29">
        <f>E149*F149</f>
        <v>50000</v>
      </c>
    </row>
    <row r="150" spans="1:7" customFormat="1" ht="12.75" x14ac:dyDescent="0.2">
      <c r="A150" s="60"/>
      <c r="B150" s="78"/>
      <c r="C150" s="27"/>
      <c r="D150" s="26"/>
      <c r="E150" s="26"/>
      <c r="F150" s="26"/>
      <c r="G150" s="29"/>
    </row>
    <row r="151" spans="1:7" customFormat="1" ht="12.75" x14ac:dyDescent="0.2">
      <c r="A151" s="60" t="s">
        <v>283</v>
      </c>
      <c r="B151" s="78"/>
      <c r="C151" s="27" t="s">
        <v>286</v>
      </c>
      <c r="D151" s="26" t="s">
        <v>108</v>
      </c>
      <c r="E151" s="26">
        <f>F149</f>
        <v>50000</v>
      </c>
      <c r="F151" s="65"/>
      <c r="G151" s="29"/>
    </row>
    <row r="152" spans="1:7" customFormat="1" ht="12.75" x14ac:dyDescent="0.2">
      <c r="A152" s="78"/>
      <c r="B152" s="78"/>
      <c r="C152" s="27"/>
      <c r="D152" s="26"/>
      <c r="E152" s="26"/>
      <c r="F152" s="26"/>
      <c r="G152" s="26"/>
    </row>
    <row r="153" spans="1:7" customFormat="1" ht="12.75" x14ac:dyDescent="0.2">
      <c r="A153" s="78"/>
      <c r="B153" s="78"/>
      <c r="C153" s="27"/>
      <c r="D153" s="26"/>
      <c r="E153" s="26"/>
      <c r="F153" s="26"/>
      <c r="G153" s="26"/>
    </row>
    <row r="154" spans="1:7" customFormat="1" ht="12.75" x14ac:dyDescent="0.2">
      <c r="A154" s="78"/>
      <c r="B154" s="78"/>
      <c r="C154" s="27"/>
      <c r="D154" s="26"/>
      <c r="E154" s="26"/>
      <c r="F154" s="26"/>
      <c r="G154" s="26"/>
    </row>
    <row r="155" spans="1:7" customFormat="1" ht="12.75" x14ac:dyDescent="0.2">
      <c r="A155" s="78"/>
      <c r="B155" s="78"/>
      <c r="C155" s="27"/>
      <c r="D155" s="26"/>
      <c r="E155" s="26"/>
      <c r="F155" s="26"/>
      <c r="G155" s="26"/>
    </row>
    <row r="156" spans="1:7" customFormat="1" ht="12.75" x14ac:dyDescent="0.2">
      <c r="A156" s="78"/>
      <c r="B156" s="78"/>
      <c r="C156" s="27"/>
      <c r="D156" s="26"/>
      <c r="E156" s="26"/>
      <c r="F156" s="26"/>
      <c r="G156" s="26"/>
    </row>
    <row r="157" spans="1:7" customFormat="1" ht="12.75" x14ac:dyDescent="0.2">
      <c r="A157" s="78"/>
      <c r="B157" s="78"/>
      <c r="C157" s="27"/>
      <c r="D157" s="26"/>
      <c r="E157" s="26"/>
      <c r="F157" s="26"/>
      <c r="G157" s="26"/>
    </row>
    <row r="158" spans="1:7" customFormat="1" ht="12.75" x14ac:dyDescent="0.2">
      <c r="A158" s="78"/>
      <c r="B158" s="78"/>
      <c r="C158" s="27"/>
      <c r="D158" s="26"/>
      <c r="E158" s="26"/>
      <c r="F158" s="26"/>
      <c r="G158" s="26"/>
    </row>
    <row r="159" spans="1:7" customFormat="1" ht="12.75" x14ac:dyDescent="0.2">
      <c r="A159" s="78"/>
      <c r="B159" s="78"/>
      <c r="C159" s="27"/>
      <c r="D159" s="26"/>
      <c r="E159" s="26"/>
      <c r="F159" s="26"/>
      <c r="G159" s="26"/>
    </row>
    <row r="160" spans="1:7" x14ac:dyDescent="0.25">
      <c r="A160" s="435"/>
      <c r="B160" s="436"/>
      <c r="C160" s="26"/>
      <c r="D160" s="26"/>
      <c r="E160" s="26"/>
      <c r="F160" s="26"/>
      <c r="G160" s="26"/>
    </row>
    <row r="161" spans="1:9" x14ac:dyDescent="0.25">
      <c r="A161" s="64" t="s">
        <v>247</v>
      </c>
      <c r="B161" s="19"/>
      <c r="C161" s="19"/>
      <c r="D161" s="39"/>
      <c r="E161" s="39"/>
      <c r="F161" s="40"/>
      <c r="G161" s="73"/>
      <c r="H161" s="41"/>
      <c r="I161" s="66"/>
    </row>
    <row r="164" spans="1:9" x14ac:dyDescent="0.25">
      <c r="H164" s="45"/>
    </row>
  </sheetData>
  <mergeCells count="1">
    <mergeCell ref="A105:C105"/>
  </mergeCells>
  <printOptions horizontalCentered="1"/>
  <pageMargins left="0.70866141732283472" right="0.70866141732283472" top="0.74803149606299213" bottom="0.74803149606299213" header="0.31496062992125984" footer="0.31496062992125984"/>
  <pageSetup paperSize="9" scale="64" fitToHeight="0" orientation="portrait" r:id="rId1"/>
  <rowBreaks count="2" manualBreakCount="2">
    <brk id="54" max="6" man="1"/>
    <brk id="10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55"/>
  <sheetViews>
    <sheetView view="pageBreakPreview" topLeftCell="A169" zoomScaleNormal="100" zoomScaleSheetLayoutView="100" workbookViewId="0">
      <selection activeCell="H1" sqref="H1:P1048576"/>
    </sheetView>
  </sheetViews>
  <sheetFormatPr defaultColWidth="9.140625" defaultRowHeight="12.75" x14ac:dyDescent="0.2"/>
  <cols>
    <col min="1" max="1" width="5.7109375" style="90" customWidth="1"/>
    <col min="2" max="2" width="10.7109375" style="91" hidden="1" customWidth="1"/>
    <col min="3" max="3" width="44.7109375" style="91" customWidth="1"/>
    <col min="4" max="4" width="7.28515625" style="92" customWidth="1"/>
    <col min="5" max="5" width="10.5703125" style="92" customWidth="1"/>
    <col min="6" max="6" width="16.7109375" style="93" customWidth="1"/>
    <col min="7" max="7" width="29.28515625" style="93" customWidth="1"/>
    <col min="8" max="8" width="13.140625" style="91" bestFit="1" customWidth="1"/>
    <col min="9" max="9" width="12" style="91" bestFit="1" customWidth="1"/>
    <col min="10" max="16384" width="9.140625" style="91"/>
  </cols>
  <sheetData>
    <row r="1" spans="1:8" s="94" customFormat="1" ht="27.75" customHeight="1" x14ac:dyDescent="0.2">
      <c r="A1" s="86" t="s">
        <v>315</v>
      </c>
      <c r="B1" s="87"/>
      <c r="C1" s="87"/>
      <c r="D1" s="88"/>
      <c r="E1" s="88"/>
      <c r="F1" s="88"/>
      <c r="G1" s="89"/>
    </row>
    <row r="2" spans="1:8" ht="24" x14ac:dyDescent="0.2">
      <c r="A2" s="108" t="s">
        <v>0</v>
      </c>
      <c r="B2" s="109" t="s">
        <v>294</v>
      </c>
      <c r="C2" s="110" t="s">
        <v>2</v>
      </c>
      <c r="D2" s="111" t="s">
        <v>3</v>
      </c>
      <c r="E2" s="112" t="s">
        <v>4</v>
      </c>
      <c r="F2" s="113" t="s">
        <v>161</v>
      </c>
      <c r="G2" s="113" t="s">
        <v>6</v>
      </c>
    </row>
    <row r="3" spans="1:8" s="95" customFormat="1" x14ac:dyDescent="0.2">
      <c r="A3" s="114"/>
      <c r="B3" s="115"/>
      <c r="C3" s="115"/>
      <c r="D3" s="116"/>
      <c r="E3" s="116"/>
      <c r="F3" s="117"/>
      <c r="G3" s="117"/>
    </row>
    <row r="4" spans="1:8" x14ac:dyDescent="0.2">
      <c r="A4" s="118">
        <v>2</v>
      </c>
      <c r="B4" s="119" t="s">
        <v>295</v>
      </c>
      <c r="C4" s="31" t="s">
        <v>296</v>
      </c>
      <c r="D4" s="120"/>
      <c r="E4" s="120"/>
      <c r="F4" s="121"/>
      <c r="G4" s="121"/>
    </row>
    <row r="5" spans="1:8" x14ac:dyDescent="0.2">
      <c r="A5" s="122"/>
      <c r="B5" s="123"/>
      <c r="C5" s="123"/>
      <c r="D5" s="124"/>
      <c r="E5" s="124"/>
      <c r="F5" s="125"/>
      <c r="G5" s="125"/>
    </row>
    <row r="6" spans="1:8" x14ac:dyDescent="0.2">
      <c r="A6" s="122" t="s">
        <v>297</v>
      </c>
      <c r="B6" s="126" t="s">
        <v>298</v>
      </c>
      <c r="C6" s="123" t="s">
        <v>299</v>
      </c>
      <c r="D6" s="124" t="s">
        <v>12</v>
      </c>
      <c r="E6" s="124">
        <v>240</v>
      </c>
      <c r="F6" s="125"/>
      <c r="G6" s="125"/>
    </row>
    <row r="7" spans="1:8" s="94" customFormat="1" x14ac:dyDescent="0.2">
      <c r="A7" s="122"/>
      <c r="B7" s="126"/>
      <c r="C7" s="123"/>
      <c r="D7" s="124"/>
      <c r="E7" s="127"/>
      <c r="F7" s="125"/>
      <c r="G7" s="125"/>
      <c r="H7" s="100"/>
    </row>
    <row r="8" spans="1:8" s="94" customFormat="1" x14ac:dyDescent="0.2">
      <c r="A8" s="122" t="s">
        <v>300</v>
      </c>
      <c r="B8" s="128" t="s">
        <v>31</v>
      </c>
      <c r="C8" s="126" t="s">
        <v>301</v>
      </c>
      <c r="D8" s="122"/>
      <c r="E8" s="129"/>
      <c r="F8" s="130"/>
      <c r="G8" s="130"/>
      <c r="H8" s="100"/>
    </row>
    <row r="9" spans="1:8" s="94" customFormat="1" x14ac:dyDescent="0.2">
      <c r="A9" s="122"/>
      <c r="B9" s="128"/>
      <c r="C9" s="126"/>
      <c r="D9" s="122"/>
      <c r="E9" s="129"/>
      <c r="F9" s="130"/>
      <c r="G9" s="130"/>
      <c r="H9" s="100"/>
    </row>
    <row r="10" spans="1:8" x14ac:dyDescent="0.2">
      <c r="A10" s="122" t="s">
        <v>158</v>
      </c>
      <c r="B10" s="128"/>
      <c r="C10" s="126" t="s">
        <v>302</v>
      </c>
      <c r="D10" s="122" t="s">
        <v>181</v>
      </c>
      <c r="E10" s="129">
        <v>10</v>
      </c>
      <c r="F10" s="130"/>
      <c r="G10" s="125"/>
    </row>
    <row r="11" spans="1:8" x14ac:dyDescent="0.2">
      <c r="A11" s="122"/>
      <c r="B11" s="126"/>
      <c r="C11" s="123"/>
      <c r="D11" s="124"/>
      <c r="E11" s="127"/>
      <c r="F11" s="125"/>
      <c r="G11" s="130"/>
    </row>
    <row r="12" spans="1:8" x14ac:dyDescent="0.2">
      <c r="A12" s="122" t="s">
        <v>159</v>
      </c>
      <c r="B12" s="126"/>
      <c r="C12" s="126" t="s">
        <v>303</v>
      </c>
      <c r="D12" s="122" t="s">
        <v>181</v>
      </c>
      <c r="E12" s="127">
        <v>5</v>
      </c>
      <c r="F12" s="125"/>
      <c r="G12" s="125"/>
    </row>
    <row r="13" spans="1:8" x14ac:dyDescent="0.2">
      <c r="A13" s="122"/>
      <c r="B13" s="126"/>
      <c r="C13" s="123"/>
      <c r="D13" s="124"/>
      <c r="E13" s="127"/>
      <c r="F13" s="125"/>
      <c r="G13" s="130"/>
    </row>
    <row r="14" spans="1:8" ht="24" x14ac:dyDescent="0.2">
      <c r="A14" s="122" t="s">
        <v>304</v>
      </c>
      <c r="B14" s="126" t="s">
        <v>305</v>
      </c>
      <c r="C14" s="131" t="s">
        <v>306</v>
      </c>
      <c r="D14" s="124" t="s">
        <v>41</v>
      </c>
      <c r="E14" s="127">
        <v>0</v>
      </c>
      <c r="F14" s="125"/>
      <c r="G14" s="125"/>
    </row>
    <row r="15" spans="1:8" x14ac:dyDescent="0.2">
      <c r="A15" s="122"/>
      <c r="B15" s="126"/>
      <c r="C15" s="123"/>
      <c r="D15" s="124"/>
      <c r="E15" s="127"/>
      <c r="F15" s="125"/>
      <c r="G15" s="130"/>
    </row>
    <row r="16" spans="1:8" x14ac:dyDescent="0.2">
      <c r="A16" s="122" t="s">
        <v>308</v>
      </c>
      <c r="B16" s="126" t="s">
        <v>38</v>
      </c>
      <c r="C16" s="123" t="s">
        <v>309</v>
      </c>
      <c r="D16" s="124" t="s">
        <v>41</v>
      </c>
      <c r="E16" s="127">
        <v>150</v>
      </c>
      <c r="F16" s="125"/>
      <c r="G16" s="125"/>
    </row>
    <row r="17" spans="1:7" x14ac:dyDescent="0.2">
      <c r="A17" s="122"/>
      <c r="B17" s="126"/>
      <c r="C17" s="123"/>
      <c r="D17" s="124"/>
      <c r="E17" s="127"/>
      <c r="F17" s="125"/>
      <c r="G17" s="125"/>
    </row>
    <row r="18" spans="1:7" ht="24" x14ac:dyDescent="0.2">
      <c r="A18" s="122" t="s">
        <v>310</v>
      </c>
      <c r="B18" s="126" t="s">
        <v>64</v>
      </c>
      <c r="C18" s="132" t="s">
        <v>311</v>
      </c>
      <c r="D18" s="124" t="s">
        <v>41</v>
      </c>
      <c r="E18" s="127">
        <v>300</v>
      </c>
      <c r="F18" s="125"/>
      <c r="G18" s="125"/>
    </row>
    <row r="19" spans="1:7" x14ac:dyDescent="0.2">
      <c r="A19" s="122"/>
      <c r="B19" s="126"/>
      <c r="C19" s="123"/>
      <c r="D19" s="124"/>
      <c r="E19" s="127"/>
      <c r="F19" s="125"/>
      <c r="G19" s="125"/>
    </row>
    <row r="20" spans="1:7" ht="24" x14ac:dyDescent="0.2">
      <c r="A20" s="122" t="s">
        <v>312</v>
      </c>
      <c r="B20" s="126" t="s">
        <v>313</v>
      </c>
      <c r="C20" s="442" t="s">
        <v>314</v>
      </c>
      <c r="D20" s="122" t="s">
        <v>316</v>
      </c>
      <c r="E20" s="226">
        <v>389.68</v>
      </c>
      <c r="F20" s="130"/>
      <c r="G20" s="130"/>
    </row>
    <row r="21" spans="1:7" x14ac:dyDescent="0.2">
      <c r="A21" s="122"/>
      <c r="B21" s="126"/>
      <c r="C21" s="123"/>
      <c r="D21" s="124"/>
      <c r="E21" s="127"/>
      <c r="F21" s="125"/>
      <c r="G21" s="125"/>
    </row>
    <row r="22" spans="1:7" x14ac:dyDescent="0.2">
      <c r="A22" s="96"/>
      <c r="B22" s="97"/>
      <c r="C22" s="97"/>
      <c r="D22" s="98"/>
      <c r="E22" s="98"/>
      <c r="F22" s="99"/>
      <c r="G22" s="99"/>
    </row>
    <row r="23" spans="1:7" x14ac:dyDescent="0.2">
      <c r="A23" s="96"/>
      <c r="B23" s="97"/>
      <c r="C23" s="97"/>
      <c r="D23" s="98"/>
      <c r="E23" s="98"/>
      <c r="F23" s="99"/>
      <c r="G23" s="99"/>
    </row>
    <row r="24" spans="1:7" x14ac:dyDescent="0.2">
      <c r="A24" s="96"/>
      <c r="B24" s="97"/>
      <c r="C24" s="97"/>
      <c r="D24" s="98"/>
      <c r="E24" s="98"/>
      <c r="F24" s="99"/>
      <c r="G24" s="99"/>
    </row>
    <row r="25" spans="1:7" x14ac:dyDescent="0.2">
      <c r="A25" s="96"/>
      <c r="B25" s="97"/>
      <c r="C25" s="97"/>
      <c r="D25" s="98"/>
      <c r="E25" s="98"/>
      <c r="F25" s="99"/>
      <c r="G25" s="99"/>
    </row>
    <row r="26" spans="1:7" x14ac:dyDescent="0.2">
      <c r="A26" s="96"/>
      <c r="B26" s="97"/>
      <c r="C26" s="97"/>
      <c r="D26" s="98"/>
      <c r="E26" s="98"/>
      <c r="F26" s="99"/>
      <c r="G26" s="99"/>
    </row>
    <row r="27" spans="1:7" x14ac:dyDescent="0.2">
      <c r="A27" s="96"/>
      <c r="B27" s="97"/>
      <c r="C27" s="97"/>
      <c r="D27" s="98"/>
      <c r="E27" s="98"/>
      <c r="F27" s="99"/>
      <c r="G27" s="99"/>
    </row>
    <row r="28" spans="1:7" x14ac:dyDescent="0.2">
      <c r="A28" s="96"/>
      <c r="B28" s="97"/>
      <c r="C28" s="97"/>
      <c r="D28" s="98"/>
      <c r="E28" s="98"/>
      <c r="F28" s="99"/>
      <c r="G28" s="99"/>
    </row>
    <row r="29" spans="1:7" x14ac:dyDescent="0.2">
      <c r="A29" s="96"/>
      <c r="B29" s="97"/>
      <c r="C29" s="97"/>
      <c r="D29" s="98"/>
      <c r="E29" s="98"/>
      <c r="F29" s="99"/>
      <c r="G29" s="99"/>
    </row>
    <row r="30" spans="1:7" x14ac:dyDescent="0.2">
      <c r="A30" s="96"/>
      <c r="B30" s="97"/>
      <c r="C30" s="97"/>
      <c r="D30" s="98"/>
      <c r="E30" s="98"/>
      <c r="F30" s="99"/>
      <c r="G30" s="99"/>
    </row>
    <row r="31" spans="1:7" x14ac:dyDescent="0.2">
      <c r="A31" s="96"/>
      <c r="B31" s="97"/>
      <c r="C31" s="97"/>
      <c r="D31" s="98"/>
      <c r="E31" s="98"/>
      <c r="F31" s="99"/>
      <c r="G31" s="99"/>
    </row>
    <row r="32" spans="1:7" x14ac:dyDescent="0.2">
      <c r="A32" s="96"/>
      <c r="B32" s="97"/>
      <c r="C32" s="97"/>
      <c r="D32" s="98"/>
      <c r="E32" s="98"/>
      <c r="F32" s="99"/>
      <c r="G32" s="99"/>
    </row>
    <row r="33" spans="1:8" x14ac:dyDescent="0.2">
      <c r="A33" s="96"/>
      <c r="B33" s="97"/>
      <c r="C33" s="97"/>
      <c r="D33" s="98"/>
      <c r="E33" s="98"/>
      <c r="F33" s="99"/>
      <c r="G33" s="99"/>
    </row>
    <row r="34" spans="1:8" x14ac:dyDescent="0.2">
      <c r="A34" s="96"/>
      <c r="B34" s="97"/>
      <c r="C34" s="97"/>
      <c r="D34" s="98"/>
      <c r="E34" s="98"/>
      <c r="F34" s="99"/>
      <c r="G34" s="99"/>
    </row>
    <row r="35" spans="1:8" x14ac:dyDescent="0.2">
      <c r="A35" s="96"/>
      <c r="B35" s="97"/>
      <c r="C35" s="97"/>
      <c r="D35" s="98"/>
      <c r="E35" s="98"/>
      <c r="F35" s="99"/>
      <c r="G35" s="99"/>
      <c r="H35" s="101"/>
    </row>
    <row r="36" spans="1:8" x14ac:dyDescent="0.2">
      <c r="A36" s="96"/>
      <c r="B36" s="97"/>
      <c r="C36" s="97"/>
      <c r="D36" s="97"/>
      <c r="E36" s="98"/>
      <c r="F36" s="98"/>
      <c r="G36" s="99"/>
      <c r="H36" s="101"/>
    </row>
    <row r="37" spans="1:8" x14ac:dyDescent="0.2">
      <c r="A37" s="96"/>
      <c r="B37" s="97"/>
      <c r="C37" s="97"/>
      <c r="D37" s="97"/>
      <c r="E37" s="98"/>
      <c r="F37" s="98"/>
      <c r="G37" s="99"/>
      <c r="H37" s="101"/>
    </row>
    <row r="38" spans="1:8" x14ac:dyDescent="0.2">
      <c r="A38" s="96"/>
      <c r="B38" s="97"/>
      <c r="C38" s="97"/>
      <c r="D38" s="97"/>
      <c r="E38" s="98"/>
      <c r="F38" s="98"/>
      <c r="G38" s="99"/>
      <c r="H38" s="101"/>
    </row>
    <row r="39" spans="1:8" x14ac:dyDescent="0.2">
      <c r="A39" s="96"/>
      <c r="B39" s="97"/>
      <c r="C39" s="97"/>
      <c r="D39" s="97"/>
      <c r="E39" s="98"/>
      <c r="F39" s="98"/>
      <c r="G39" s="99"/>
      <c r="H39" s="101"/>
    </row>
    <row r="40" spans="1:8" x14ac:dyDescent="0.2">
      <c r="A40" s="96"/>
      <c r="B40" s="97"/>
      <c r="C40" s="97"/>
      <c r="D40" s="97"/>
      <c r="E40" s="98"/>
      <c r="F40" s="98"/>
      <c r="G40" s="99"/>
      <c r="H40" s="101"/>
    </row>
    <row r="41" spans="1:8" x14ac:dyDescent="0.2">
      <c r="A41" s="96"/>
      <c r="B41" s="97"/>
      <c r="C41" s="97"/>
      <c r="D41" s="97"/>
      <c r="E41" s="98"/>
      <c r="F41" s="98"/>
      <c r="G41" s="99"/>
      <c r="H41" s="101"/>
    </row>
    <row r="42" spans="1:8" x14ac:dyDescent="0.2">
      <c r="A42" s="96"/>
      <c r="B42" s="97"/>
      <c r="C42" s="97"/>
      <c r="D42" s="97"/>
      <c r="E42" s="98"/>
      <c r="F42" s="98"/>
      <c r="G42" s="99"/>
      <c r="H42" s="101"/>
    </row>
    <row r="43" spans="1:8" x14ac:dyDescent="0.2">
      <c r="A43" s="96"/>
      <c r="B43" s="97"/>
      <c r="C43" s="97"/>
      <c r="D43" s="97"/>
      <c r="E43" s="98"/>
      <c r="F43" s="98"/>
      <c r="G43" s="99"/>
      <c r="H43" s="101"/>
    </row>
    <row r="44" spans="1:8" x14ac:dyDescent="0.2">
      <c r="A44" s="96"/>
      <c r="B44" s="97"/>
      <c r="C44" s="97"/>
      <c r="D44" s="97"/>
      <c r="E44" s="98"/>
      <c r="F44" s="98"/>
      <c r="G44" s="99"/>
      <c r="H44" s="101"/>
    </row>
    <row r="45" spans="1:8" x14ac:dyDescent="0.2">
      <c r="A45" s="96"/>
      <c r="B45" s="97"/>
      <c r="C45" s="97"/>
      <c r="D45" s="97"/>
      <c r="E45" s="98"/>
      <c r="F45" s="98"/>
      <c r="G45" s="99"/>
      <c r="H45" s="101"/>
    </row>
    <row r="46" spans="1:8" x14ac:dyDescent="0.2">
      <c r="A46" s="96"/>
      <c r="B46" s="97"/>
      <c r="C46" s="97"/>
      <c r="D46" s="97"/>
      <c r="E46" s="98"/>
      <c r="F46" s="98"/>
      <c r="G46" s="99"/>
      <c r="H46" s="101"/>
    </row>
    <row r="47" spans="1:8" x14ac:dyDescent="0.2">
      <c r="A47" s="96"/>
      <c r="B47" s="97"/>
      <c r="C47" s="97"/>
      <c r="D47" s="97"/>
      <c r="E47" s="98"/>
      <c r="F47" s="98"/>
      <c r="G47" s="99"/>
    </row>
    <row r="48" spans="1:8" x14ac:dyDescent="0.2">
      <c r="A48" s="96"/>
      <c r="B48" s="97"/>
      <c r="C48" s="97"/>
      <c r="D48" s="98"/>
      <c r="E48" s="98"/>
      <c r="F48" s="99"/>
      <c r="G48" s="99"/>
    </row>
    <row r="49" spans="1:9" x14ac:dyDescent="0.2">
      <c r="A49" s="96"/>
      <c r="B49" s="97"/>
      <c r="C49" s="97"/>
      <c r="D49" s="98"/>
      <c r="E49" s="98"/>
      <c r="F49" s="99"/>
      <c r="G49" s="99"/>
    </row>
    <row r="50" spans="1:9" x14ac:dyDescent="0.2">
      <c r="A50" s="96"/>
      <c r="B50" s="97"/>
      <c r="C50" s="97"/>
      <c r="D50" s="98"/>
      <c r="E50" s="98"/>
      <c r="F50" s="99"/>
      <c r="G50" s="99"/>
    </row>
    <row r="51" spans="1:9" x14ac:dyDescent="0.2">
      <c r="A51" s="96"/>
      <c r="B51" s="97"/>
      <c r="C51" s="97"/>
      <c r="D51" s="98"/>
      <c r="E51" s="98"/>
      <c r="F51" s="99"/>
      <c r="G51" s="99"/>
    </row>
    <row r="52" spans="1:9" x14ac:dyDescent="0.2">
      <c r="A52" s="96"/>
      <c r="B52" s="97"/>
      <c r="C52" s="97"/>
      <c r="D52" s="98"/>
      <c r="E52" s="98"/>
      <c r="F52" s="99"/>
      <c r="G52" s="99"/>
    </row>
    <row r="53" spans="1:9" x14ac:dyDescent="0.2">
      <c r="A53" s="96"/>
      <c r="B53" s="97"/>
      <c r="C53" s="97"/>
      <c r="D53" s="98"/>
      <c r="E53" s="98"/>
      <c r="F53" s="99"/>
      <c r="G53" s="99"/>
    </row>
    <row r="54" spans="1:9" x14ac:dyDescent="0.2">
      <c r="A54" s="102"/>
      <c r="B54" s="103"/>
      <c r="C54" s="103"/>
      <c r="D54" s="104"/>
      <c r="E54" s="104"/>
      <c r="F54" s="105"/>
      <c r="G54" s="105"/>
      <c r="H54" s="107"/>
    </row>
    <row r="55" spans="1:9" x14ac:dyDescent="0.2">
      <c r="A55" s="576" t="s">
        <v>109</v>
      </c>
      <c r="B55" s="577"/>
      <c r="C55" s="577"/>
      <c r="D55" s="577"/>
      <c r="E55" s="578"/>
      <c r="F55" s="106"/>
      <c r="G55" s="133"/>
      <c r="H55" s="133"/>
      <c r="I55" s="107"/>
    </row>
  </sheetData>
  <mergeCells count="1">
    <mergeCell ref="A55:E55"/>
  </mergeCells>
  <pageMargins left="0.70866141732283472" right="0.70866141732283472" top="0.74803149606299213" bottom="0.74803149606299213" header="0.31496062992125984" footer="0.31496062992125984"/>
  <pageSetup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121"/>
  <sheetViews>
    <sheetView view="pageBreakPreview" topLeftCell="A64" zoomScale="68" zoomScaleNormal="100" zoomScaleSheetLayoutView="68" workbookViewId="0">
      <selection activeCell="G1" sqref="G1:S1048576"/>
    </sheetView>
  </sheetViews>
  <sheetFormatPr defaultColWidth="8.85546875" defaultRowHeight="15" x14ac:dyDescent="0.25"/>
  <cols>
    <col min="1" max="1" width="9.7109375" style="62" customWidth="1"/>
    <col min="2" max="2" width="58.85546875" style="23" customWidth="1"/>
    <col min="3" max="3" width="6.42578125" style="62" customWidth="1"/>
    <col min="4" max="4" width="10.85546875" style="151" customWidth="1"/>
    <col min="5" max="5" width="19.42578125" style="57" customWidth="1"/>
    <col min="6" max="6" width="39.7109375" style="57" customWidth="1"/>
    <col min="7" max="7" width="14" style="23" bestFit="1" customWidth="1"/>
    <col min="8" max="8" width="30.85546875" style="23" customWidth="1"/>
    <col min="9" max="16384" width="8.85546875" style="23"/>
  </cols>
  <sheetData>
    <row r="1" spans="1:8" ht="25.15" customHeight="1" x14ac:dyDescent="0.25">
      <c r="A1" s="561" t="s">
        <v>385</v>
      </c>
      <c r="B1" s="562"/>
      <c r="C1" s="562"/>
      <c r="D1" s="562"/>
      <c r="E1" s="562"/>
      <c r="F1" s="563"/>
    </row>
    <row r="2" spans="1:8" ht="24" x14ac:dyDescent="0.25">
      <c r="A2" s="24" t="s">
        <v>202</v>
      </c>
      <c r="B2" s="24" t="s">
        <v>2</v>
      </c>
      <c r="C2" s="24" t="s">
        <v>3</v>
      </c>
      <c r="D2" s="134" t="s">
        <v>203</v>
      </c>
      <c r="E2" s="135" t="s">
        <v>161</v>
      </c>
      <c r="F2" s="25" t="s">
        <v>204</v>
      </c>
    </row>
    <row r="3" spans="1:8" x14ac:dyDescent="0.25">
      <c r="A3" s="154"/>
      <c r="B3" s="154"/>
      <c r="C3" s="154"/>
      <c r="D3" s="155"/>
      <c r="E3" s="156"/>
      <c r="F3" s="156"/>
    </row>
    <row r="4" spans="1:8" ht="15" customHeight="1" x14ac:dyDescent="0.25">
      <c r="A4" s="152" t="s">
        <v>317</v>
      </c>
      <c r="B4" s="137" t="s">
        <v>509</v>
      </c>
      <c r="C4" s="138"/>
      <c r="D4" s="166"/>
      <c r="E4" s="139"/>
      <c r="F4" s="139"/>
    </row>
    <row r="5" spans="1:8" ht="12" customHeight="1" x14ac:dyDescent="0.25">
      <c r="A5" s="144" t="s">
        <v>319</v>
      </c>
      <c r="B5" s="141" t="s">
        <v>383</v>
      </c>
      <c r="C5" s="138"/>
      <c r="D5" s="166"/>
      <c r="E5" s="139"/>
      <c r="F5" s="139"/>
    </row>
    <row r="6" spans="1:8" ht="12" customHeight="1" x14ac:dyDescent="0.25">
      <c r="A6" s="147"/>
      <c r="B6" s="140"/>
      <c r="C6" s="138"/>
      <c r="D6" s="166"/>
      <c r="E6" s="139"/>
      <c r="F6" s="139"/>
    </row>
    <row r="7" spans="1:8" ht="36" x14ac:dyDescent="0.25">
      <c r="A7" s="147"/>
      <c r="B7" s="140" t="s">
        <v>347</v>
      </c>
      <c r="C7" s="138"/>
      <c r="D7" s="166"/>
      <c r="E7" s="139"/>
      <c r="F7" s="139"/>
    </row>
    <row r="8" spans="1:8" ht="12" customHeight="1" x14ac:dyDescent="0.25">
      <c r="A8" s="147"/>
      <c r="B8" s="140"/>
      <c r="C8" s="138"/>
      <c r="D8" s="166"/>
      <c r="E8" s="139"/>
      <c r="F8" s="139"/>
      <c r="H8" s="393"/>
    </row>
    <row r="9" spans="1:8" ht="12" customHeight="1" x14ac:dyDescent="0.25">
      <c r="A9" s="144" t="s">
        <v>169</v>
      </c>
      <c r="B9" s="141" t="s">
        <v>349</v>
      </c>
      <c r="C9" s="143" t="s">
        <v>41</v>
      </c>
      <c r="D9" s="166">
        <f>(9269+513)</f>
        <v>9782</v>
      </c>
      <c r="E9" s="139"/>
      <c r="F9" s="139"/>
      <c r="H9" s="175"/>
    </row>
    <row r="10" spans="1:8" ht="12" customHeight="1" x14ac:dyDescent="0.25">
      <c r="A10" s="147"/>
      <c r="B10" s="140"/>
      <c r="C10" s="138"/>
      <c r="D10" s="166"/>
      <c r="E10" s="139"/>
      <c r="F10" s="139"/>
      <c r="H10" s="175"/>
    </row>
    <row r="11" spans="1:8" ht="12" customHeight="1" x14ac:dyDescent="0.25">
      <c r="A11" s="144" t="s">
        <v>170</v>
      </c>
      <c r="B11" s="141" t="s">
        <v>350</v>
      </c>
      <c r="C11" s="143" t="s">
        <v>41</v>
      </c>
      <c r="D11" s="166">
        <f>3000+513</f>
        <v>3513</v>
      </c>
      <c r="E11" s="139"/>
      <c r="F11" s="139"/>
      <c r="H11" s="393"/>
    </row>
    <row r="12" spans="1:8" ht="12" customHeight="1" x14ac:dyDescent="0.25">
      <c r="A12" s="147"/>
      <c r="B12" s="140"/>
      <c r="C12" s="138"/>
      <c r="D12" s="166"/>
      <c r="E12" s="139"/>
      <c r="F12" s="139"/>
      <c r="H12" s="175"/>
    </row>
    <row r="13" spans="1:8" ht="12" customHeight="1" x14ac:dyDescent="0.25">
      <c r="A13" s="147" t="s">
        <v>171</v>
      </c>
      <c r="B13" s="141" t="s">
        <v>348</v>
      </c>
      <c r="C13" s="138" t="s">
        <v>41</v>
      </c>
      <c r="D13" s="166">
        <v>474</v>
      </c>
      <c r="E13" s="139"/>
      <c r="F13" s="139"/>
      <c r="H13" s="175"/>
    </row>
    <row r="14" spans="1:8" ht="12" customHeight="1" x14ac:dyDescent="0.25">
      <c r="A14" s="147"/>
      <c r="B14" s="141"/>
      <c r="C14" s="138"/>
      <c r="D14" s="166"/>
      <c r="E14" s="139"/>
      <c r="F14" s="139"/>
      <c r="H14" s="393"/>
    </row>
    <row r="15" spans="1:8" x14ac:dyDescent="0.25">
      <c r="A15" s="147" t="s">
        <v>352</v>
      </c>
      <c r="B15" s="137" t="s">
        <v>351</v>
      </c>
      <c r="C15" s="138"/>
      <c r="D15" s="167"/>
      <c r="E15" s="139"/>
      <c r="F15" s="139"/>
      <c r="H15" s="393"/>
    </row>
    <row r="16" spans="1:8" x14ac:dyDescent="0.25">
      <c r="A16" s="147"/>
      <c r="B16" s="141"/>
      <c r="C16" s="138"/>
      <c r="D16" s="167"/>
      <c r="E16" s="139"/>
      <c r="F16" s="139"/>
      <c r="H16" s="393"/>
    </row>
    <row r="17" spans="1:11" ht="12" customHeight="1" x14ac:dyDescent="0.25">
      <c r="A17" s="144" t="s">
        <v>322</v>
      </c>
      <c r="B17" s="141" t="s">
        <v>183</v>
      </c>
      <c r="C17" s="143" t="s">
        <v>17</v>
      </c>
      <c r="D17" s="166">
        <f>(D9+D11)*0.1</f>
        <v>1329.5</v>
      </c>
      <c r="E17" s="139"/>
      <c r="F17" s="139"/>
      <c r="H17" s="175"/>
    </row>
    <row r="18" spans="1:11" ht="12" customHeight="1" x14ac:dyDescent="0.25">
      <c r="A18" s="147"/>
      <c r="B18" s="140"/>
      <c r="C18" s="138"/>
      <c r="D18" s="166"/>
      <c r="E18" s="139"/>
      <c r="F18" s="139"/>
      <c r="H18" s="169"/>
      <c r="I18" s="169"/>
    </row>
    <row r="19" spans="1:11" s="446" customFormat="1" ht="12" customHeight="1" x14ac:dyDescent="0.25">
      <c r="A19" s="144" t="s">
        <v>323</v>
      </c>
      <c r="B19" s="449" t="s">
        <v>694</v>
      </c>
      <c r="C19" s="450" t="s">
        <v>17</v>
      </c>
      <c r="D19" s="166">
        <f>(D11*0.2)+(G20/450)*20%</f>
        <v>702.6</v>
      </c>
      <c r="E19" s="451"/>
      <c r="F19" s="139"/>
    </row>
    <row r="20" spans="1:11" ht="12" customHeight="1" x14ac:dyDescent="0.25">
      <c r="A20" s="147"/>
      <c r="B20" s="140"/>
      <c r="C20" s="138"/>
      <c r="D20" s="166"/>
      <c r="E20" s="139"/>
      <c r="F20" s="139"/>
    </row>
    <row r="21" spans="1:11" x14ac:dyDescent="0.25">
      <c r="A21" s="60" t="s">
        <v>695</v>
      </c>
      <c r="B21" s="141" t="s">
        <v>325</v>
      </c>
      <c r="C21" s="26" t="s">
        <v>17</v>
      </c>
      <c r="D21" s="67">
        <f>((D9/2))*(0.15*0.9)*60%</f>
        <v>396.17100000000005</v>
      </c>
      <c r="E21" s="29"/>
      <c r="F21" s="29"/>
    </row>
    <row r="22" spans="1:11" ht="11.45" customHeight="1" x14ac:dyDescent="0.25">
      <c r="A22" s="144"/>
      <c r="B22" s="141"/>
      <c r="C22" s="143"/>
      <c r="D22" s="166"/>
      <c r="E22" s="139"/>
      <c r="F22" s="139"/>
    </row>
    <row r="23" spans="1:11" x14ac:dyDescent="0.25">
      <c r="A23" s="147">
        <v>3.3</v>
      </c>
      <c r="B23" s="137" t="s">
        <v>326</v>
      </c>
      <c r="C23" s="138"/>
      <c r="D23" s="167"/>
      <c r="E23" s="139"/>
      <c r="F23" s="139"/>
    </row>
    <row r="24" spans="1:11" ht="12" customHeight="1" x14ac:dyDescent="0.25">
      <c r="A24" s="147"/>
      <c r="B24" s="140"/>
      <c r="C24" s="138"/>
      <c r="D24" s="167"/>
      <c r="E24" s="139"/>
      <c r="F24" s="139"/>
    </row>
    <row r="25" spans="1:11" ht="12" customHeight="1" x14ac:dyDescent="0.25">
      <c r="A25" s="147" t="s">
        <v>172</v>
      </c>
      <c r="B25" s="140" t="s">
        <v>327</v>
      </c>
      <c r="C25" s="143" t="s">
        <v>17</v>
      </c>
      <c r="D25" s="166">
        <v>850</v>
      </c>
      <c r="E25" s="139"/>
      <c r="F25" s="139"/>
      <c r="G25" s="37"/>
      <c r="H25" s="474"/>
      <c r="I25" s="37"/>
      <c r="J25" s="37"/>
      <c r="K25" s="37"/>
    </row>
    <row r="26" spans="1:11" ht="12" customHeight="1" x14ac:dyDescent="0.25">
      <c r="A26" s="147"/>
      <c r="B26" s="140"/>
      <c r="C26" s="138"/>
      <c r="D26" s="166"/>
      <c r="E26" s="139"/>
      <c r="F26" s="139"/>
      <c r="G26" s="37"/>
      <c r="H26" s="37"/>
      <c r="I26" s="37"/>
      <c r="J26" s="37"/>
      <c r="K26" s="37"/>
    </row>
    <row r="27" spans="1:11" ht="12" customHeight="1" x14ac:dyDescent="0.25">
      <c r="A27" s="147" t="s">
        <v>173</v>
      </c>
      <c r="B27" s="140" t="s">
        <v>328</v>
      </c>
      <c r="C27" s="143" t="s">
        <v>17</v>
      </c>
      <c r="D27" s="168">
        <v>600</v>
      </c>
      <c r="E27" s="139"/>
      <c r="F27" s="139"/>
      <c r="H27" s="475"/>
    </row>
    <row r="28" spans="1:11" ht="12" customHeight="1" x14ac:dyDescent="0.25">
      <c r="A28" s="147"/>
      <c r="B28" s="140"/>
      <c r="C28" s="138"/>
      <c r="D28" s="167"/>
      <c r="E28" s="139"/>
      <c r="F28" s="139"/>
    </row>
    <row r="29" spans="1:11" ht="12" customHeight="1" x14ac:dyDescent="0.25">
      <c r="A29" s="144" t="s">
        <v>184</v>
      </c>
      <c r="B29" s="141" t="s">
        <v>329</v>
      </c>
      <c r="C29" s="143" t="s">
        <v>17</v>
      </c>
      <c r="D29" s="168">
        <v>300</v>
      </c>
      <c r="E29" s="139"/>
      <c r="F29" s="139"/>
      <c r="G29" s="169"/>
    </row>
    <row r="30" spans="1:11" ht="12" customHeight="1" x14ac:dyDescent="0.25">
      <c r="A30" s="144"/>
      <c r="B30" s="141"/>
      <c r="C30" s="143"/>
      <c r="D30" s="166"/>
      <c r="E30" s="139"/>
      <c r="F30" s="139"/>
      <c r="G30" s="169"/>
    </row>
    <row r="31" spans="1:11" ht="24" x14ac:dyDescent="0.25">
      <c r="A31" s="144" t="s">
        <v>174</v>
      </c>
      <c r="B31" s="141" t="s">
        <v>331</v>
      </c>
      <c r="C31" s="143"/>
      <c r="D31" s="167"/>
      <c r="E31" s="139"/>
      <c r="F31" s="139"/>
    </row>
    <row r="32" spans="1:11" ht="12" customHeight="1" x14ac:dyDescent="0.25">
      <c r="A32" s="147"/>
      <c r="B32" s="140"/>
      <c r="C32" s="138"/>
      <c r="D32" s="166"/>
      <c r="E32" s="139"/>
      <c r="F32" s="139"/>
    </row>
    <row r="33" spans="1:6" ht="12" customHeight="1" x14ac:dyDescent="0.25">
      <c r="A33" s="147">
        <v>3.4</v>
      </c>
      <c r="B33" s="140" t="s">
        <v>333</v>
      </c>
      <c r="C33" s="138" t="s">
        <v>707</v>
      </c>
      <c r="D33" s="166">
        <f>(20*20)</f>
        <v>400</v>
      </c>
      <c r="E33" s="139"/>
      <c r="F33" s="139"/>
    </row>
    <row r="34" spans="1:6" ht="12" customHeight="1" x14ac:dyDescent="0.25">
      <c r="A34" s="147"/>
      <c r="B34" s="140"/>
      <c r="C34" s="138"/>
      <c r="D34" s="166"/>
      <c r="E34" s="139"/>
      <c r="F34" s="139"/>
    </row>
    <row r="35" spans="1:6" ht="12" customHeight="1" x14ac:dyDescent="0.25">
      <c r="A35" s="147">
        <v>3.5</v>
      </c>
      <c r="B35" s="140" t="s">
        <v>353</v>
      </c>
      <c r="C35" s="138" t="s">
        <v>17</v>
      </c>
      <c r="D35" s="166">
        <f>(0.15*0.25*(D9))</f>
        <v>366.82499999999999</v>
      </c>
      <c r="E35" s="139"/>
      <c r="F35" s="139"/>
    </row>
    <row r="36" spans="1:6" ht="12" customHeight="1" x14ac:dyDescent="0.25">
      <c r="A36" s="147"/>
      <c r="B36" s="140"/>
      <c r="C36" s="138"/>
      <c r="D36" s="166"/>
      <c r="E36" s="139"/>
      <c r="F36" s="139"/>
    </row>
    <row r="37" spans="1:6" ht="12" customHeight="1" x14ac:dyDescent="0.25">
      <c r="A37" s="147">
        <v>3.6</v>
      </c>
      <c r="B37" s="140" t="s">
        <v>336</v>
      </c>
      <c r="C37" s="138" t="s">
        <v>17</v>
      </c>
      <c r="D37" s="166">
        <v>15</v>
      </c>
      <c r="E37" s="139"/>
      <c r="F37" s="139"/>
    </row>
    <row r="38" spans="1:6" ht="12" customHeight="1" x14ac:dyDescent="0.25">
      <c r="A38" s="147"/>
      <c r="B38" s="140"/>
      <c r="C38" s="138"/>
      <c r="D38" s="166"/>
      <c r="E38" s="139"/>
      <c r="F38" s="139"/>
    </row>
    <row r="39" spans="1:6" ht="12" customHeight="1" x14ac:dyDescent="0.25">
      <c r="A39" s="147">
        <v>3.7</v>
      </c>
      <c r="B39" s="140" t="s">
        <v>338</v>
      </c>
      <c r="C39" s="138" t="s">
        <v>17</v>
      </c>
      <c r="D39" s="166"/>
      <c r="E39" s="139"/>
      <c r="F39" s="157" t="s">
        <v>307</v>
      </c>
    </row>
    <row r="40" spans="1:6" ht="12" customHeight="1" x14ac:dyDescent="0.25">
      <c r="A40" s="147"/>
      <c r="B40" s="140"/>
      <c r="C40" s="138"/>
      <c r="D40" s="166"/>
      <c r="E40" s="139"/>
      <c r="F40" s="139"/>
    </row>
    <row r="41" spans="1:6" ht="12" customHeight="1" x14ac:dyDescent="0.25">
      <c r="A41" s="147"/>
      <c r="B41" s="146" t="s">
        <v>339</v>
      </c>
      <c r="C41" s="138"/>
      <c r="D41" s="166"/>
      <c r="E41" s="139"/>
      <c r="F41" s="139"/>
    </row>
    <row r="42" spans="1:6" ht="9.6" customHeight="1" x14ac:dyDescent="0.25">
      <c r="A42" s="147"/>
      <c r="B42" s="140"/>
      <c r="C42" s="138"/>
      <c r="D42" s="166"/>
      <c r="E42" s="139"/>
      <c r="F42" s="139"/>
    </row>
    <row r="43" spans="1:6" ht="12" customHeight="1" x14ac:dyDescent="0.25">
      <c r="A43" s="144" t="s">
        <v>340</v>
      </c>
      <c r="B43" s="140" t="s">
        <v>361</v>
      </c>
      <c r="C43" s="138"/>
      <c r="D43" s="166"/>
      <c r="E43" s="139"/>
      <c r="F43" s="139"/>
    </row>
    <row r="44" spans="1:6" ht="12" customHeight="1" x14ac:dyDescent="0.25">
      <c r="A44" s="147"/>
      <c r="B44" s="140"/>
      <c r="C44" s="138"/>
      <c r="D44" s="166"/>
      <c r="E44" s="139"/>
      <c r="F44" s="139"/>
    </row>
    <row r="45" spans="1:6" s="85" customFormat="1" x14ac:dyDescent="0.25">
      <c r="A45" s="470" t="s">
        <v>341</v>
      </c>
      <c r="B45" s="448" t="s">
        <v>362</v>
      </c>
      <c r="C45" s="457" t="s">
        <v>17</v>
      </c>
      <c r="D45" s="471">
        <f>(1*0.15*D11)</f>
        <v>526.94999999999993</v>
      </c>
      <c r="E45" s="472"/>
      <c r="F45" s="472"/>
    </row>
    <row r="46" spans="1:6" s="85" customFormat="1" ht="12" customHeight="1" x14ac:dyDescent="0.25">
      <c r="A46" s="447"/>
      <c r="B46" s="448"/>
      <c r="C46" s="457"/>
      <c r="D46" s="443"/>
      <c r="E46" s="451"/>
      <c r="F46" s="451"/>
    </row>
    <row r="47" spans="1:6" s="85" customFormat="1" ht="12" customHeight="1" x14ac:dyDescent="0.25">
      <c r="A47" s="470" t="s">
        <v>342</v>
      </c>
      <c r="B47" s="448" t="s">
        <v>363</v>
      </c>
      <c r="C47" s="473" t="s">
        <v>12</v>
      </c>
      <c r="D47" s="443">
        <f>D45</f>
        <v>526.94999999999993</v>
      </c>
      <c r="E47" s="451"/>
      <c r="F47" s="451"/>
    </row>
    <row r="48" spans="1:6" ht="12" customHeight="1" x14ac:dyDescent="0.25">
      <c r="A48" s="144"/>
      <c r="B48" s="140"/>
      <c r="C48" s="138"/>
      <c r="D48" s="166"/>
      <c r="E48" s="139"/>
      <c r="F48" s="139"/>
    </row>
    <row r="49" spans="1:16" ht="12" customHeight="1" x14ac:dyDescent="0.25">
      <c r="A49" s="159"/>
      <c r="B49" s="158" t="s">
        <v>354</v>
      </c>
      <c r="C49" s="138"/>
      <c r="D49" s="166"/>
      <c r="E49" s="139"/>
      <c r="F49" s="139"/>
    </row>
    <row r="50" spans="1:16" ht="12" customHeight="1" x14ac:dyDescent="0.25">
      <c r="A50" s="144"/>
      <c r="B50" s="140"/>
      <c r="C50" s="138"/>
      <c r="D50" s="166"/>
      <c r="E50" s="139"/>
      <c r="F50" s="139"/>
    </row>
    <row r="51" spans="1:16" ht="12" customHeight="1" x14ac:dyDescent="0.25">
      <c r="A51" s="144" t="s">
        <v>358</v>
      </c>
      <c r="B51" s="146" t="s">
        <v>749</v>
      </c>
      <c r="C51" s="138"/>
      <c r="D51" s="166"/>
      <c r="E51" s="139"/>
      <c r="F51" s="139"/>
    </row>
    <row r="52" spans="1:16" ht="12" customHeight="1" x14ac:dyDescent="0.25">
      <c r="A52" s="144"/>
      <c r="B52" s="140"/>
      <c r="C52" s="138"/>
      <c r="D52" s="166"/>
      <c r="E52" s="139"/>
      <c r="F52" s="139"/>
    </row>
    <row r="53" spans="1:16" ht="12" customHeight="1" x14ac:dyDescent="0.25">
      <c r="A53" s="144" t="s">
        <v>344</v>
      </c>
      <c r="B53" s="140" t="s">
        <v>357</v>
      </c>
      <c r="C53" s="138" t="s">
        <v>17</v>
      </c>
      <c r="D53" s="166">
        <f>((7.5*1.5*0.6)*3)</f>
        <v>20.25</v>
      </c>
      <c r="E53" s="139"/>
      <c r="F53" s="139"/>
    </row>
    <row r="54" spans="1:16" ht="12" customHeight="1" x14ac:dyDescent="0.25">
      <c r="A54" s="144"/>
      <c r="B54" s="140"/>
      <c r="C54" s="138"/>
      <c r="D54" s="166"/>
      <c r="E54" s="139"/>
      <c r="F54" s="139"/>
    </row>
    <row r="55" spans="1:16" ht="12" customHeight="1" x14ac:dyDescent="0.25">
      <c r="A55" s="144" t="s">
        <v>345</v>
      </c>
      <c r="B55" s="140" t="s">
        <v>359</v>
      </c>
      <c r="C55" s="138" t="s">
        <v>181</v>
      </c>
      <c r="D55" s="166">
        <f>30</f>
        <v>30</v>
      </c>
      <c r="E55" s="139"/>
      <c r="F55" s="139"/>
    </row>
    <row r="56" spans="1:16" ht="12" customHeight="1" x14ac:dyDescent="0.25">
      <c r="A56" s="144"/>
      <c r="B56" s="140"/>
      <c r="C56" s="138"/>
      <c r="D56" s="166"/>
      <c r="E56" s="139"/>
      <c r="F56" s="157"/>
    </row>
    <row r="57" spans="1:16" ht="12" customHeight="1" x14ac:dyDescent="0.25">
      <c r="A57" s="144" t="s">
        <v>346</v>
      </c>
      <c r="B57" s="140" t="s">
        <v>360</v>
      </c>
      <c r="C57" s="138" t="s">
        <v>181</v>
      </c>
      <c r="D57" s="166">
        <f>15</f>
        <v>15</v>
      </c>
      <c r="E57" s="139"/>
      <c r="F57" s="139"/>
    </row>
    <row r="58" spans="1:16" ht="12" customHeight="1" x14ac:dyDescent="0.25">
      <c r="A58" s="531"/>
      <c r="B58" s="532"/>
      <c r="C58" s="533"/>
      <c r="D58" s="534"/>
      <c r="E58" s="535"/>
      <c r="F58" s="535"/>
    </row>
    <row r="59" spans="1:16" ht="12" customHeight="1" x14ac:dyDescent="0.25">
      <c r="A59" s="574" t="s">
        <v>247</v>
      </c>
      <c r="B59" s="575"/>
      <c r="C59" s="575"/>
      <c r="D59" s="149"/>
      <c r="E59" s="150"/>
      <c r="F59" s="73"/>
      <c r="G59" s="41"/>
      <c r="H59" s="57"/>
    </row>
    <row r="60" spans="1:16" ht="12" customHeight="1" x14ac:dyDescent="0.25">
      <c r="A60" s="153"/>
      <c r="B60" s="20"/>
      <c r="C60" s="20"/>
      <c r="D60" s="20"/>
    </row>
    <row r="61" spans="1:16" x14ac:dyDescent="0.25">
      <c r="A61" s="153"/>
      <c r="B61" s="20"/>
      <c r="C61" s="20"/>
      <c r="D61" s="20"/>
    </row>
    <row r="62" spans="1:16" ht="12" customHeight="1" x14ac:dyDescent="0.25">
      <c r="A62" s="153"/>
      <c r="B62" s="20"/>
      <c r="C62" s="20"/>
      <c r="D62" s="20"/>
    </row>
    <row r="63" spans="1:16" s="57" customFormat="1" ht="12" customHeight="1" x14ac:dyDescent="0.25">
      <c r="A63" s="153"/>
      <c r="B63" s="20"/>
      <c r="C63" s="20"/>
      <c r="D63" s="20"/>
      <c r="G63" s="23"/>
      <c r="H63" s="23"/>
      <c r="I63" s="23"/>
      <c r="J63" s="23"/>
      <c r="K63" s="23"/>
      <c r="L63" s="23"/>
      <c r="M63" s="23"/>
      <c r="N63" s="23"/>
      <c r="O63" s="23"/>
      <c r="P63" s="23"/>
    </row>
    <row r="64" spans="1:16" s="57" customFormat="1" x14ac:dyDescent="0.25">
      <c r="A64" s="153"/>
      <c r="B64" s="20"/>
      <c r="C64" s="20"/>
      <c r="D64" s="20"/>
      <c r="G64" s="23"/>
      <c r="H64" s="23"/>
      <c r="I64" s="23"/>
      <c r="J64" s="23"/>
      <c r="K64" s="23"/>
      <c r="L64" s="23"/>
      <c r="M64" s="23"/>
      <c r="N64" s="23"/>
      <c r="O64" s="23"/>
      <c r="P64" s="23"/>
    </row>
    <row r="65" spans="1:16" s="57" customFormat="1" ht="12" customHeight="1" x14ac:dyDescent="0.25">
      <c r="A65" s="153"/>
      <c r="B65" s="20"/>
      <c r="C65" s="20"/>
      <c r="D65" s="20"/>
      <c r="G65" s="23"/>
      <c r="H65" s="23"/>
      <c r="I65" s="23"/>
      <c r="J65" s="23"/>
      <c r="K65" s="23"/>
      <c r="L65" s="23"/>
      <c r="M65" s="23"/>
      <c r="N65" s="23"/>
      <c r="O65" s="23"/>
      <c r="P65" s="23"/>
    </row>
    <row r="66" spans="1:16" s="57" customFormat="1" ht="12" customHeight="1" x14ac:dyDescent="0.25">
      <c r="A66" s="153"/>
      <c r="B66" s="20"/>
      <c r="C66" s="20"/>
      <c r="D66" s="20"/>
      <c r="G66" s="23"/>
      <c r="H66" s="23"/>
      <c r="I66" s="23"/>
      <c r="J66" s="23"/>
      <c r="K66" s="23"/>
      <c r="L66" s="23"/>
      <c r="M66" s="23"/>
      <c r="N66" s="23"/>
      <c r="O66" s="23"/>
      <c r="P66" s="23"/>
    </row>
    <row r="67" spans="1:16" s="57" customFormat="1" ht="12" customHeight="1" x14ac:dyDescent="0.25">
      <c r="A67" s="153"/>
      <c r="B67" s="20"/>
      <c r="C67" s="20"/>
      <c r="D67" s="20"/>
      <c r="G67" s="23"/>
      <c r="H67" s="23"/>
      <c r="I67" s="23"/>
      <c r="J67" s="23"/>
      <c r="K67" s="23"/>
      <c r="L67" s="23"/>
      <c r="M67" s="23"/>
      <c r="N67" s="23"/>
      <c r="O67" s="23"/>
      <c r="P67" s="23"/>
    </row>
    <row r="68" spans="1:16" s="57" customFormat="1" ht="12" customHeight="1" x14ac:dyDescent="0.25">
      <c r="A68" s="153"/>
      <c r="B68" s="20"/>
      <c r="C68" s="20"/>
      <c r="D68" s="20"/>
      <c r="G68" s="23"/>
      <c r="H68" s="23"/>
      <c r="I68" s="23"/>
      <c r="J68" s="23"/>
      <c r="K68" s="23"/>
      <c r="L68" s="23"/>
      <c r="M68" s="23"/>
      <c r="N68" s="23"/>
      <c r="O68" s="23"/>
      <c r="P68" s="23"/>
    </row>
    <row r="69" spans="1:16" s="57" customFormat="1" ht="12" customHeight="1" x14ac:dyDescent="0.25">
      <c r="A69" s="153"/>
      <c r="B69" s="20"/>
      <c r="C69" s="20"/>
      <c r="D69" s="20"/>
      <c r="G69" s="23"/>
      <c r="H69" s="23"/>
      <c r="I69" s="23"/>
      <c r="J69" s="23"/>
      <c r="K69" s="23"/>
      <c r="L69" s="23"/>
      <c r="M69" s="23"/>
      <c r="N69" s="23"/>
      <c r="O69" s="23"/>
      <c r="P69" s="23"/>
    </row>
    <row r="70" spans="1:16" s="57" customFormat="1" ht="12" customHeight="1" x14ac:dyDescent="0.25">
      <c r="A70" s="153"/>
      <c r="B70" s="20"/>
      <c r="C70" s="20"/>
      <c r="D70" s="20"/>
      <c r="G70" s="23"/>
      <c r="H70" s="23"/>
      <c r="I70" s="23"/>
      <c r="J70" s="23"/>
      <c r="K70" s="23"/>
      <c r="L70" s="23"/>
      <c r="M70" s="23"/>
      <c r="N70" s="23"/>
      <c r="O70" s="23"/>
      <c r="P70" s="23"/>
    </row>
    <row r="71" spans="1:16" s="57" customFormat="1" ht="12" customHeight="1" x14ac:dyDescent="0.25">
      <c r="A71" s="153"/>
      <c r="B71" s="20"/>
      <c r="C71" s="20"/>
      <c r="D71" s="20"/>
      <c r="G71" s="23"/>
      <c r="H71" s="23"/>
      <c r="I71" s="23"/>
      <c r="J71" s="23"/>
      <c r="K71" s="23"/>
      <c r="L71" s="23"/>
      <c r="M71" s="23"/>
      <c r="N71" s="23"/>
      <c r="O71" s="23"/>
      <c r="P71" s="23"/>
    </row>
    <row r="72" spans="1:16" s="57" customFormat="1" ht="12" customHeight="1" x14ac:dyDescent="0.25">
      <c r="A72" s="153"/>
      <c r="B72" s="20"/>
      <c r="C72" s="20"/>
      <c r="D72" s="20"/>
      <c r="G72" s="23"/>
      <c r="H72" s="23"/>
      <c r="I72" s="23"/>
      <c r="J72" s="23"/>
      <c r="K72" s="23"/>
      <c r="L72" s="23"/>
      <c r="M72" s="23"/>
      <c r="N72" s="23"/>
      <c r="O72" s="23"/>
      <c r="P72" s="23"/>
    </row>
    <row r="73" spans="1:16" s="57" customFormat="1" ht="12" customHeight="1" x14ac:dyDescent="0.25">
      <c r="A73" s="153"/>
      <c r="B73" s="20"/>
      <c r="C73" s="20"/>
      <c r="D73" s="20"/>
      <c r="G73" s="23"/>
      <c r="H73" s="23"/>
      <c r="I73" s="23"/>
      <c r="J73" s="23"/>
      <c r="K73" s="23"/>
      <c r="L73" s="23"/>
      <c r="M73" s="23"/>
      <c r="N73" s="23"/>
      <c r="O73" s="23"/>
      <c r="P73" s="23"/>
    </row>
    <row r="74" spans="1:16" s="57" customFormat="1" ht="12" customHeight="1" x14ac:dyDescent="0.25">
      <c r="A74" s="153"/>
      <c r="B74" s="20"/>
      <c r="C74" s="20"/>
      <c r="D74" s="20"/>
      <c r="G74" s="23"/>
      <c r="H74" s="23"/>
      <c r="I74" s="23"/>
      <c r="J74" s="23"/>
      <c r="K74" s="23"/>
      <c r="L74" s="23"/>
      <c r="M74" s="23"/>
      <c r="N74" s="23"/>
      <c r="O74" s="23"/>
      <c r="P74" s="23"/>
    </row>
    <row r="75" spans="1:16" s="57" customFormat="1" x14ac:dyDescent="0.25">
      <c r="A75" s="153"/>
      <c r="B75" s="20"/>
      <c r="C75" s="20"/>
      <c r="D75" s="20"/>
      <c r="G75" s="23"/>
      <c r="H75" s="23"/>
      <c r="I75" s="23"/>
      <c r="J75" s="23"/>
      <c r="K75" s="23"/>
      <c r="L75" s="23"/>
      <c r="M75" s="23"/>
      <c r="N75" s="23"/>
      <c r="O75" s="23"/>
      <c r="P75" s="23"/>
    </row>
    <row r="76" spans="1:16" s="57" customFormat="1" ht="12" customHeight="1" x14ac:dyDescent="0.25">
      <c r="A76" s="153"/>
      <c r="B76" s="20"/>
      <c r="C76" s="20"/>
      <c r="D76" s="20"/>
      <c r="G76" s="23"/>
      <c r="H76" s="23"/>
      <c r="I76" s="23"/>
      <c r="J76" s="23"/>
      <c r="K76" s="23"/>
      <c r="L76" s="23"/>
      <c r="M76" s="23"/>
      <c r="N76" s="23"/>
      <c r="O76" s="23"/>
      <c r="P76" s="23"/>
    </row>
    <row r="77" spans="1:16" s="57" customFormat="1" x14ac:dyDescent="0.25">
      <c r="A77" s="153"/>
      <c r="B77" s="20"/>
      <c r="C77" s="20"/>
      <c r="D77" s="20"/>
      <c r="G77" s="23"/>
      <c r="H77" s="23"/>
      <c r="I77" s="23"/>
      <c r="J77" s="23"/>
      <c r="K77" s="23"/>
      <c r="L77" s="23"/>
      <c r="M77" s="23"/>
      <c r="N77" s="23"/>
      <c r="O77" s="23"/>
      <c r="P77" s="23"/>
    </row>
    <row r="78" spans="1:16" s="57" customFormat="1" ht="12" customHeight="1" x14ac:dyDescent="0.25">
      <c r="A78" s="153"/>
      <c r="B78" s="20"/>
      <c r="C78" s="20"/>
      <c r="D78" s="20"/>
      <c r="G78" s="23"/>
      <c r="H78" s="23"/>
      <c r="I78" s="23"/>
      <c r="J78" s="23"/>
      <c r="K78" s="23"/>
      <c r="L78" s="23"/>
      <c r="M78" s="23"/>
      <c r="N78" s="23"/>
      <c r="O78" s="23"/>
      <c r="P78" s="23"/>
    </row>
    <row r="79" spans="1:16" s="57" customFormat="1" ht="12" customHeight="1" x14ac:dyDescent="0.25">
      <c r="A79" s="153"/>
      <c r="B79" s="20"/>
      <c r="C79" s="20"/>
      <c r="D79" s="20"/>
      <c r="G79" s="23"/>
      <c r="H79" s="23"/>
      <c r="I79" s="23"/>
      <c r="J79" s="23"/>
      <c r="K79" s="23"/>
      <c r="L79" s="23"/>
      <c r="M79" s="23"/>
      <c r="N79" s="23"/>
      <c r="O79" s="23"/>
      <c r="P79" s="23"/>
    </row>
    <row r="80" spans="1:16" s="57" customFormat="1" ht="12" customHeight="1" x14ac:dyDescent="0.25">
      <c r="A80" s="153"/>
      <c r="B80" s="20"/>
      <c r="C80" s="20"/>
      <c r="D80" s="20"/>
      <c r="G80" s="23"/>
      <c r="H80" s="23"/>
      <c r="I80" s="23"/>
      <c r="J80" s="23"/>
      <c r="K80" s="23"/>
      <c r="L80" s="23"/>
      <c r="M80" s="23"/>
      <c r="N80" s="23"/>
      <c r="O80" s="23"/>
      <c r="P80" s="23"/>
    </row>
    <row r="81" spans="1:16" s="57" customFormat="1" ht="12" customHeight="1" x14ac:dyDescent="0.25">
      <c r="A81" s="153"/>
      <c r="B81" s="20"/>
      <c r="C81" s="20"/>
      <c r="D81" s="20"/>
      <c r="G81" s="23"/>
      <c r="H81" s="23"/>
      <c r="I81" s="23"/>
      <c r="J81" s="23"/>
      <c r="K81" s="23"/>
      <c r="L81" s="23"/>
      <c r="M81" s="23"/>
      <c r="N81" s="23"/>
      <c r="O81" s="23"/>
      <c r="P81" s="23"/>
    </row>
    <row r="82" spans="1:16" s="57" customFormat="1" ht="12" customHeight="1" x14ac:dyDescent="0.25">
      <c r="A82" s="153"/>
      <c r="B82" s="20"/>
      <c r="C82" s="20"/>
      <c r="D82" s="20"/>
      <c r="G82" s="23"/>
      <c r="H82" s="23"/>
      <c r="I82" s="23"/>
      <c r="J82" s="23"/>
      <c r="K82" s="23"/>
      <c r="L82" s="23"/>
      <c r="M82" s="23"/>
      <c r="N82" s="23"/>
      <c r="O82" s="23"/>
      <c r="P82" s="23"/>
    </row>
    <row r="83" spans="1:16" s="57" customFormat="1" ht="12" customHeight="1" x14ac:dyDescent="0.25">
      <c r="A83" s="153"/>
      <c r="B83" s="20"/>
      <c r="C83" s="20"/>
      <c r="D83" s="20"/>
      <c r="G83" s="23"/>
      <c r="H83" s="23"/>
      <c r="I83" s="23"/>
      <c r="J83" s="23"/>
      <c r="K83" s="23"/>
      <c r="L83" s="23"/>
      <c r="M83" s="23"/>
      <c r="N83" s="23"/>
      <c r="O83" s="23"/>
      <c r="P83" s="23"/>
    </row>
    <row r="84" spans="1:16" s="57" customFormat="1" ht="12" customHeight="1" x14ac:dyDescent="0.25">
      <c r="A84" s="153"/>
      <c r="B84" s="20"/>
      <c r="C84" s="20"/>
      <c r="D84" s="20"/>
      <c r="G84" s="23"/>
      <c r="H84" s="23"/>
      <c r="I84" s="23"/>
      <c r="J84" s="23"/>
      <c r="K84" s="23"/>
      <c r="L84" s="23"/>
      <c r="M84" s="23"/>
      <c r="N84" s="23"/>
      <c r="O84" s="23"/>
      <c r="P84" s="23"/>
    </row>
    <row r="85" spans="1:16" s="57" customFormat="1" ht="12" customHeight="1" x14ac:dyDescent="0.25">
      <c r="A85" s="153"/>
      <c r="B85" s="20"/>
      <c r="C85" s="20"/>
      <c r="D85" s="20"/>
      <c r="G85" s="23"/>
      <c r="H85" s="23"/>
      <c r="I85" s="23"/>
      <c r="J85" s="23"/>
      <c r="K85" s="23"/>
      <c r="L85" s="23"/>
      <c r="M85" s="23"/>
      <c r="N85" s="23"/>
      <c r="O85" s="23"/>
      <c r="P85" s="23"/>
    </row>
    <row r="86" spans="1:16" s="57" customFormat="1" ht="12" customHeight="1" x14ac:dyDescent="0.25">
      <c r="A86" s="153"/>
      <c r="B86" s="20"/>
      <c r="C86" s="20"/>
      <c r="D86" s="20"/>
      <c r="G86" s="23"/>
      <c r="H86" s="23"/>
      <c r="I86" s="23"/>
      <c r="J86" s="23"/>
      <c r="K86" s="23"/>
      <c r="L86" s="23"/>
      <c r="M86" s="23"/>
      <c r="N86" s="23"/>
      <c r="O86" s="23"/>
      <c r="P86" s="23"/>
    </row>
    <row r="87" spans="1:16" s="57" customFormat="1" ht="12" customHeight="1" x14ac:dyDescent="0.25">
      <c r="A87" s="153"/>
      <c r="B87" s="20"/>
      <c r="C87" s="20"/>
      <c r="D87" s="20"/>
      <c r="G87" s="23"/>
      <c r="H87" s="23"/>
      <c r="I87" s="23"/>
      <c r="J87" s="23"/>
      <c r="K87" s="23"/>
      <c r="L87" s="23"/>
      <c r="M87" s="23"/>
      <c r="N87" s="23"/>
      <c r="O87" s="23"/>
      <c r="P87" s="23"/>
    </row>
    <row r="88" spans="1:16" s="57" customFormat="1" ht="12" customHeight="1" x14ac:dyDescent="0.25">
      <c r="A88" s="153"/>
      <c r="B88" s="20"/>
      <c r="C88" s="20"/>
      <c r="D88" s="20"/>
      <c r="G88" s="23"/>
      <c r="H88" s="23"/>
      <c r="I88" s="23"/>
      <c r="J88" s="23"/>
      <c r="K88" s="23"/>
      <c r="L88" s="23"/>
      <c r="M88" s="23"/>
      <c r="N88" s="23"/>
      <c r="O88" s="23"/>
      <c r="P88" s="23"/>
    </row>
    <row r="89" spans="1:16" s="57" customFormat="1" ht="12" customHeight="1" x14ac:dyDescent="0.25">
      <c r="A89" s="153"/>
      <c r="B89" s="20"/>
      <c r="C89" s="20"/>
      <c r="D89" s="20"/>
      <c r="G89" s="23"/>
      <c r="H89" s="23"/>
      <c r="I89" s="23"/>
      <c r="J89" s="23"/>
      <c r="K89" s="23"/>
      <c r="L89" s="23"/>
      <c r="M89" s="23"/>
      <c r="N89" s="23"/>
      <c r="O89" s="23"/>
      <c r="P89" s="23"/>
    </row>
    <row r="90" spans="1:16" s="57" customFormat="1" ht="12" customHeight="1" x14ac:dyDescent="0.25">
      <c r="A90" s="153"/>
      <c r="B90" s="20"/>
      <c r="C90" s="20"/>
      <c r="D90" s="20"/>
      <c r="G90" s="23"/>
      <c r="H90" s="23"/>
      <c r="I90" s="23"/>
      <c r="J90" s="23"/>
      <c r="K90" s="23"/>
      <c r="L90" s="23"/>
      <c r="M90" s="23"/>
      <c r="N90" s="23"/>
      <c r="O90" s="23"/>
      <c r="P90" s="23"/>
    </row>
    <row r="91" spans="1:16" s="57" customFormat="1" x14ac:dyDescent="0.25">
      <c r="A91" s="153"/>
      <c r="B91" s="20"/>
      <c r="C91" s="20"/>
      <c r="D91" s="20"/>
      <c r="G91" s="23"/>
      <c r="H91" s="23"/>
      <c r="I91" s="23"/>
      <c r="J91" s="23"/>
      <c r="K91" s="23"/>
      <c r="L91" s="23"/>
      <c r="M91" s="23"/>
      <c r="N91" s="23"/>
      <c r="O91" s="23"/>
      <c r="P91" s="23"/>
    </row>
    <row r="92" spans="1:16" s="57" customFormat="1" ht="12" customHeight="1" x14ac:dyDescent="0.25">
      <c r="A92" s="153"/>
      <c r="B92" s="20"/>
      <c r="C92" s="20"/>
      <c r="D92" s="20"/>
      <c r="G92" s="23"/>
      <c r="H92" s="23"/>
      <c r="I92" s="23"/>
      <c r="J92" s="23"/>
      <c r="K92" s="23"/>
      <c r="L92" s="23"/>
      <c r="M92" s="23"/>
      <c r="N92" s="23"/>
      <c r="O92" s="23"/>
      <c r="P92" s="23"/>
    </row>
    <row r="93" spans="1:16" s="57" customFormat="1" ht="12" customHeight="1" x14ac:dyDescent="0.25">
      <c r="A93" s="153"/>
      <c r="B93" s="20"/>
      <c r="C93" s="20"/>
      <c r="D93" s="20"/>
      <c r="G93" s="23"/>
      <c r="H93" s="23"/>
      <c r="I93" s="23"/>
      <c r="J93" s="23"/>
      <c r="K93" s="23"/>
      <c r="L93" s="23"/>
      <c r="M93" s="23"/>
      <c r="N93" s="23"/>
      <c r="O93" s="23"/>
      <c r="P93" s="23"/>
    </row>
    <row r="94" spans="1:16" s="57" customFormat="1" ht="12" customHeight="1" x14ac:dyDescent="0.25">
      <c r="A94" s="153"/>
      <c r="B94" s="20"/>
      <c r="C94" s="20"/>
      <c r="D94" s="20"/>
      <c r="G94" s="23"/>
      <c r="H94" s="23"/>
      <c r="I94" s="23"/>
      <c r="J94" s="23"/>
      <c r="K94" s="23"/>
      <c r="L94" s="23"/>
      <c r="M94" s="23"/>
      <c r="N94" s="23"/>
      <c r="O94" s="23"/>
      <c r="P94" s="23"/>
    </row>
    <row r="95" spans="1:16" s="57" customFormat="1" ht="12" customHeight="1" x14ac:dyDescent="0.25">
      <c r="A95" s="153"/>
      <c r="B95" s="20"/>
      <c r="C95" s="20"/>
      <c r="D95" s="20"/>
      <c r="G95" s="23"/>
      <c r="H95" s="23"/>
      <c r="I95" s="23"/>
      <c r="J95" s="23"/>
      <c r="K95" s="23"/>
      <c r="L95" s="23"/>
      <c r="M95" s="23"/>
      <c r="N95" s="23"/>
      <c r="O95" s="23"/>
      <c r="P95" s="23"/>
    </row>
    <row r="96" spans="1:16" s="57" customFormat="1" x14ac:dyDescent="0.25">
      <c r="A96" s="153"/>
      <c r="B96" s="20"/>
      <c r="C96" s="20"/>
      <c r="D96" s="20"/>
      <c r="G96" s="23"/>
      <c r="H96" s="23"/>
      <c r="I96" s="23"/>
      <c r="J96" s="23"/>
      <c r="K96" s="23"/>
      <c r="L96" s="23"/>
      <c r="M96" s="23"/>
      <c r="N96" s="23"/>
      <c r="O96" s="23"/>
      <c r="P96" s="23"/>
    </row>
    <row r="97" spans="1:16" s="57" customFormat="1" ht="12" customHeight="1" x14ac:dyDescent="0.25">
      <c r="A97" s="153"/>
      <c r="B97" s="20"/>
      <c r="C97" s="20"/>
      <c r="D97" s="20"/>
      <c r="G97" s="23"/>
      <c r="H97" s="23"/>
      <c r="I97" s="23"/>
      <c r="J97" s="23"/>
      <c r="K97" s="23"/>
      <c r="L97" s="23"/>
      <c r="M97" s="23"/>
      <c r="N97" s="23"/>
      <c r="O97" s="23"/>
      <c r="P97" s="23"/>
    </row>
    <row r="98" spans="1:16" s="57" customFormat="1" ht="12" customHeight="1" x14ac:dyDescent="0.25">
      <c r="A98" s="153"/>
      <c r="B98" s="20"/>
      <c r="C98" s="20"/>
      <c r="D98" s="20"/>
      <c r="G98" s="23"/>
      <c r="H98" s="23"/>
      <c r="I98" s="23"/>
      <c r="J98" s="23"/>
      <c r="K98" s="23"/>
      <c r="L98" s="23"/>
      <c r="M98" s="23"/>
      <c r="N98" s="23"/>
      <c r="O98" s="23"/>
      <c r="P98" s="23"/>
    </row>
    <row r="99" spans="1:16" s="57" customFormat="1" ht="12" customHeight="1" x14ac:dyDescent="0.25">
      <c r="A99" s="153"/>
      <c r="B99" s="20"/>
      <c r="C99" s="20"/>
      <c r="D99" s="20"/>
      <c r="G99" s="23"/>
      <c r="H99" s="23"/>
      <c r="I99" s="23"/>
      <c r="J99" s="23"/>
      <c r="K99" s="23"/>
      <c r="L99" s="23"/>
      <c r="M99" s="23"/>
      <c r="N99" s="23"/>
      <c r="O99" s="23"/>
      <c r="P99" s="23"/>
    </row>
    <row r="100" spans="1:16" s="57" customFormat="1" ht="12" customHeight="1" x14ac:dyDescent="0.25">
      <c r="A100" s="153"/>
      <c r="B100" s="20"/>
      <c r="C100" s="20"/>
      <c r="D100" s="20"/>
      <c r="G100" s="23"/>
      <c r="H100" s="23"/>
      <c r="I100" s="23"/>
      <c r="J100" s="23"/>
      <c r="K100" s="23"/>
      <c r="L100" s="23"/>
      <c r="M100" s="23"/>
      <c r="N100" s="23"/>
      <c r="O100" s="23"/>
      <c r="P100" s="23"/>
    </row>
    <row r="101" spans="1:16" s="57" customFormat="1" ht="12" customHeight="1" x14ac:dyDescent="0.25">
      <c r="A101" s="153"/>
      <c r="B101" s="20"/>
      <c r="C101" s="20"/>
      <c r="D101" s="20"/>
      <c r="G101" s="23"/>
      <c r="H101" s="23"/>
      <c r="I101" s="23"/>
      <c r="J101" s="23"/>
      <c r="K101" s="23"/>
      <c r="L101" s="23"/>
      <c r="M101" s="23"/>
      <c r="N101" s="23"/>
      <c r="O101" s="23"/>
      <c r="P101" s="23"/>
    </row>
    <row r="102" spans="1:16" s="57" customFormat="1" x14ac:dyDescent="0.25">
      <c r="A102" s="153"/>
      <c r="B102" s="20"/>
      <c r="C102" s="20"/>
      <c r="D102" s="20"/>
      <c r="G102" s="23"/>
      <c r="H102" s="23"/>
      <c r="I102" s="23"/>
      <c r="J102" s="23"/>
      <c r="K102" s="23"/>
      <c r="L102" s="23"/>
      <c r="M102" s="23"/>
      <c r="N102" s="23"/>
      <c r="O102" s="23"/>
      <c r="P102" s="23"/>
    </row>
    <row r="103" spans="1:16" s="57" customFormat="1" x14ac:dyDescent="0.25">
      <c r="A103" s="153"/>
      <c r="B103" s="20"/>
      <c r="C103" s="20"/>
      <c r="D103" s="20"/>
      <c r="G103" s="23"/>
      <c r="H103" s="23"/>
      <c r="I103" s="23"/>
      <c r="J103" s="23"/>
      <c r="K103" s="23"/>
      <c r="L103" s="23"/>
      <c r="M103" s="23"/>
      <c r="N103" s="23"/>
      <c r="O103" s="23"/>
      <c r="P103" s="23"/>
    </row>
    <row r="104" spans="1:16" s="57" customFormat="1" x14ac:dyDescent="0.25">
      <c r="A104" s="153"/>
      <c r="B104" s="20"/>
      <c r="C104" s="20"/>
      <c r="D104" s="20"/>
      <c r="G104" s="23"/>
      <c r="H104" s="23"/>
      <c r="I104" s="23"/>
      <c r="J104" s="23"/>
      <c r="K104" s="23"/>
      <c r="L104" s="23"/>
      <c r="M104" s="23"/>
      <c r="N104" s="23"/>
      <c r="O104" s="23"/>
      <c r="P104" s="23"/>
    </row>
    <row r="105" spans="1:16" s="57" customFormat="1" x14ac:dyDescent="0.25">
      <c r="A105" s="153"/>
      <c r="B105" s="20"/>
      <c r="C105" s="20"/>
      <c r="D105" s="20"/>
      <c r="G105" s="23"/>
      <c r="H105" s="23"/>
      <c r="I105" s="23"/>
      <c r="J105" s="23"/>
      <c r="K105" s="23"/>
      <c r="L105" s="23"/>
      <c r="M105" s="23"/>
      <c r="N105" s="23"/>
      <c r="O105" s="23"/>
      <c r="P105" s="23"/>
    </row>
    <row r="106" spans="1:16" s="57" customFormat="1" x14ac:dyDescent="0.25">
      <c r="A106" s="153"/>
      <c r="B106" s="20"/>
      <c r="C106" s="20"/>
      <c r="D106" s="20"/>
      <c r="G106" s="23"/>
      <c r="H106" s="23"/>
      <c r="I106" s="23"/>
      <c r="J106" s="23"/>
      <c r="K106" s="23"/>
      <c r="L106" s="23"/>
      <c r="M106" s="23"/>
      <c r="N106" s="23"/>
      <c r="O106" s="23"/>
      <c r="P106" s="23"/>
    </row>
    <row r="107" spans="1:16" s="57" customFormat="1" x14ac:dyDescent="0.25">
      <c r="A107" s="153"/>
      <c r="B107" s="20"/>
      <c r="C107" s="20"/>
      <c r="D107" s="20"/>
      <c r="G107" s="23"/>
      <c r="H107" s="23"/>
      <c r="I107" s="23"/>
      <c r="J107" s="23"/>
      <c r="K107" s="23"/>
      <c r="L107" s="23"/>
      <c r="M107" s="23"/>
      <c r="N107" s="23"/>
      <c r="O107" s="23"/>
      <c r="P107" s="23"/>
    </row>
    <row r="108" spans="1:16" s="57" customFormat="1" x14ac:dyDescent="0.25">
      <c r="A108" s="153"/>
      <c r="B108" s="20"/>
      <c r="C108" s="20"/>
      <c r="D108" s="20"/>
      <c r="G108" s="23"/>
      <c r="H108" s="23"/>
      <c r="I108" s="23"/>
      <c r="J108" s="23"/>
      <c r="K108" s="23"/>
      <c r="L108" s="23"/>
      <c r="M108" s="23"/>
      <c r="N108" s="23"/>
      <c r="O108" s="23"/>
      <c r="P108" s="23"/>
    </row>
    <row r="109" spans="1:16" s="57" customFormat="1" x14ac:dyDescent="0.25">
      <c r="A109" s="153"/>
      <c r="B109" s="20"/>
      <c r="C109" s="20"/>
      <c r="D109" s="20"/>
      <c r="G109" s="23"/>
      <c r="H109" s="23"/>
      <c r="I109" s="23"/>
      <c r="J109" s="23"/>
      <c r="K109" s="23"/>
      <c r="L109" s="23"/>
      <c r="M109" s="23"/>
      <c r="N109" s="23"/>
      <c r="O109" s="23"/>
      <c r="P109" s="23"/>
    </row>
    <row r="110" spans="1:16" s="57" customFormat="1" x14ac:dyDescent="0.25">
      <c r="A110" s="153"/>
      <c r="B110" s="20"/>
      <c r="C110" s="20"/>
      <c r="D110" s="20"/>
      <c r="G110" s="23"/>
      <c r="H110" s="23"/>
      <c r="I110" s="23"/>
      <c r="J110" s="23"/>
      <c r="K110" s="23"/>
      <c r="L110" s="23"/>
      <c r="M110" s="23"/>
      <c r="N110" s="23"/>
      <c r="O110" s="23"/>
      <c r="P110" s="23"/>
    </row>
    <row r="111" spans="1:16" s="57" customFormat="1" x14ac:dyDescent="0.25">
      <c r="A111" s="153"/>
      <c r="B111" s="20"/>
      <c r="C111" s="20"/>
      <c r="D111" s="20"/>
      <c r="G111" s="23"/>
      <c r="H111" s="23"/>
      <c r="I111" s="23"/>
      <c r="J111" s="23"/>
      <c r="K111" s="23"/>
      <c r="L111" s="23"/>
      <c r="M111" s="23"/>
      <c r="N111" s="23"/>
      <c r="O111" s="23"/>
      <c r="P111" s="23"/>
    </row>
    <row r="112" spans="1:16" s="57" customFormat="1" x14ac:dyDescent="0.25">
      <c r="A112" s="153"/>
      <c r="B112" s="20"/>
      <c r="C112" s="20"/>
      <c r="D112" s="20"/>
      <c r="G112" s="23"/>
      <c r="H112" s="23"/>
      <c r="I112" s="23"/>
      <c r="J112" s="23"/>
      <c r="K112" s="23"/>
      <c r="L112" s="23"/>
      <c r="M112" s="23"/>
      <c r="N112" s="23"/>
      <c r="O112" s="23"/>
      <c r="P112" s="23"/>
    </row>
    <row r="113" spans="1:16" s="57" customFormat="1" x14ac:dyDescent="0.25">
      <c r="A113" s="153"/>
      <c r="B113" s="20"/>
      <c r="C113" s="20"/>
      <c r="D113" s="20"/>
      <c r="G113" s="23"/>
      <c r="H113" s="23"/>
      <c r="I113" s="23"/>
      <c r="J113" s="23"/>
      <c r="K113" s="23"/>
      <c r="L113" s="23"/>
      <c r="M113" s="23"/>
      <c r="N113" s="23"/>
      <c r="O113" s="23"/>
      <c r="P113" s="23"/>
    </row>
    <row r="114" spans="1:16" s="57" customFormat="1" x14ac:dyDescent="0.25">
      <c r="A114" s="153"/>
      <c r="B114" s="20"/>
      <c r="C114" s="20"/>
      <c r="D114" s="20"/>
      <c r="G114" s="23"/>
      <c r="H114" s="23"/>
      <c r="I114" s="23"/>
      <c r="J114" s="23"/>
      <c r="K114" s="23"/>
      <c r="L114" s="23"/>
      <c r="M114" s="23"/>
      <c r="N114" s="23"/>
      <c r="O114" s="23"/>
      <c r="P114" s="23"/>
    </row>
    <row r="115" spans="1:16" s="57" customFormat="1" x14ac:dyDescent="0.25">
      <c r="A115" s="153"/>
      <c r="B115" s="20"/>
      <c r="C115" s="20"/>
      <c r="D115" s="20"/>
      <c r="G115" s="23"/>
      <c r="H115" s="23"/>
      <c r="I115" s="23"/>
      <c r="J115" s="23"/>
      <c r="K115" s="23"/>
      <c r="L115" s="23"/>
      <c r="M115" s="23"/>
      <c r="N115" s="23"/>
      <c r="O115" s="23"/>
      <c r="P115" s="23"/>
    </row>
    <row r="116" spans="1:16" s="57" customFormat="1" x14ac:dyDescent="0.25">
      <c r="A116" s="153"/>
      <c r="B116" s="20"/>
      <c r="C116" s="20"/>
      <c r="D116" s="20"/>
      <c r="G116" s="23"/>
      <c r="H116" s="23"/>
      <c r="I116" s="23"/>
      <c r="J116" s="23"/>
      <c r="K116" s="23"/>
      <c r="L116" s="23"/>
      <c r="M116" s="23"/>
      <c r="N116" s="23"/>
      <c r="O116" s="23"/>
      <c r="P116" s="23"/>
    </row>
    <row r="117" spans="1:16" s="57" customFormat="1" x14ac:dyDescent="0.25">
      <c r="A117" s="153"/>
      <c r="B117" s="20"/>
      <c r="C117" s="20"/>
      <c r="D117" s="20"/>
      <c r="G117" s="23"/>
      <c r="H117" s="23"/>
      <c r="I117" s="23"/>
      <c r="J117" s="23"/>
      <c r="K117" s="23"/>
      <c r="L117" s="23"/>
      <c r="M117" s="23"/>
      <c r="N117" s="23"/>
      <c r="O117" s="23"/>
      <c r="P117" s="23"/>
    </row>
    <row r="118" spans="1:16" s="57" customFormat="1" x14ac:dyDescent="0.25">
      <c r="A118" s="153"/>
      <c r="B118" s="20"/>
      <c r="C118" s="20"/>
      <c r="D118" s="20"/>
      <c r="G118" s="23"/>
      <c r="H118" s="23"/>
      <c r="I118" s="23"/>
      <c r="J118" s="23"/>
      <c r="K118" s="23"/>
      <c r="L118" s="23"/>
      <c r="M118" s="23"/>
      <c r="N118" s="23"/>
      <c r="O118" s="23"/>
      <c r="P118" s="23"/>
    </row>
    <row r="119" spans="1:16" s="57" customFormat="1" x14ac:dyDescent="0.25">
      <c r="A119" s="153"/>
      <c r="B119" s="20"/>
      <c r="C119" s="20"/>
      <c r="D119" s="20"/>
      <c r="G119" s="23"/>
      <c r="H119" s="23"/>
      <c r="I119" s="23"/>
      <c r="J119" s="23"/>
      <c r="K119" s="23"/>
      <c r="L119" s="23"/>
      <c r="M119" s="23"/>
      <c r="N119" s="23"/>
      <c r="O119" s="23"/>
      <c r="P119" s="23"/>
    </row>
    <row r="120" spans="1:16" s="57" customFormat="1" x14ac:dyDescent="0.25">
      <c r="A120" s="153"/>
      <c r="B120" s="20"/>
      <c r="C120" s="20"/>
      <c r="D120" s="20"/>
      <c r="G120" s="23"/>
      <c r="H120" s="23"/>
      <c r="I120" s="23"/>
      <c r="J120" s="23"/>
      <c r="K120" s="23"/>
      <c r="L120" s="23"/>
      <c r="M120" s="23"/>
      <c r="N120" s="23"/>
      <c r="O120" s="23"/>
      <c r="P120" s="23"/>
    </row>
    <row r="121" spans="1:16" s="57" customFormat="1" x14ac:dyDescent="0.25">
      <c r="A121" s="153"/>
      <c r="B121" s="20"/>
      <c r="C121" s="20"/>
      <c r="D121" s="20"/>
      <c r="G121" s="23"/>
      <c r="H121" s="23"/>
      <c r="I121" s="23"/>
      <c r="J121" s="23"/>
      <c r="K121" s="23"/>
      <c r="L121" s="23"/>
      <c r="M121" s="23"/>
      <c r="N121" s="23"/>
      <c r="O121" s="23"/>
      <c r="P121" s="23"/>
    </row>
  </sheetData>
  <mergeCells count="2">
    <mergeCell ref="A1:F1"/>
    <mergeCell ref="A59:C59"/>
  </mergeCells>
  <pageMargins left="0.7" right="0.7" top="0.75" bottom="0.75" header="0.3" footer="0.3"/>
  <pageSetup paperSize="9" scale="6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57"/>
  <sheetViews>
    <sheetView view="pageBreakPreview" topLeftCell="A22" zoomScale="102" zoomScaleNormal="100" zoomScaleSheetLayoutView="102" workbookViewId="0">
      <selection activeCell="H29" sqref="H1:J1048576"/>
    </sheetView>
  </sheetViews>
  <sheetFormatPr defaultColWidth="8.85546875" defaultRowHeight="15" x14ac:dyDescent="0.25"/>
  <cols>
    <col min="1" max="1" width="9.7109375" style="172" customWidth="1"/>
    <col min="2" max="2" width="10.85546875" style="23" hidden="1" customWidth="1"/>
    <col min="3" max="3" width="38.85546875" style="23" customWidth="1"/>
    <col min="4" max="4" width="6.42578125" style="62" customWidth="1"/>
    <col min="5" max="5" width="10.85546875" style="164" customWidth="1"/>
    <col min="6" max="6" width="15.28515625" style="165" customWidth="1"/>
    <col min="7" max="7" width="25.5703125" style="165" customWidth="1"/>
    <col min="8" max="8" width="33.28515625" style="23" customWidth="1"/>
    <col min="9" max="9" width="12.7109375" style="23" bestFit="1" customWidth="1"/>
    <col min="10" max="16384" width="8.85546875" style="23"/>
  </cols>
  <sheetData>
    <row r="1" spans="1:7" ht="35.25" customHeight="1" x14ac:dyDescent="0.25">
      <c r="A1" s="561" t="s">
        <v>384</v>
      </c>
      <c r="B1" s="562"/>
      <c r="C1" s="562"/>
      <c r="D1" s="562"/>
      <c r="E1" s="562"/>
      <c r="F1" s="562"/>
      <c r="G1" s="563"/>
    </row>
    <row r="2" spans="1:7" ht="24" x14ac:dyDescent="0.25">
      <c r="A2" s="63" t="s">
        <v>202</v>
      </c>
      <c r="B2" s="63" t="s">
        <v>1</v>
      </c>
      <c r="C2" s="63" t="s">
        <v>2</v>
      </c>
      <c r="D2" s="63" t="s">
        <v>3</v>
      </c>
      <c r="E2" s="170" t="s">
        <v>203</v>
      </c>
      <c r="F2" s="150" t="s">
        <v>161</v>
      </c>
      <c r="G2" s="40" t="s">
        <v>204</v>
      </c>
    </row>
    <row r="3" spans="1:7" ht="12" customHeight="1" x14ac:dyDescent="0.25">
      <c r="A3" s="190"/>
      <c r="B3" s="154"/>
      <c r="C3" s="154"/>
      <c r="D3" s="154"/>
      <c r="E3" s="160"/>
      <c r="F3" s="161"/>
      <c r="G3" s="156"/>
    </row>
    <row r="4" spans="1:7" ht="24" x14ac:dyDescent="0.25">
      <c r="A4" s="61" t="s">
        <v>386</v>
      </c>
      <c r="B4" s="137" t="s">
        <v>365</v>
      </c>
      <c r="C4" s="137" t="s">
        <v>510</v>
      </c>
      <c r="D4" s="138"/>
      <c r="E4" s="396"/>
      <c r="F4" s="148"/>
      <c r="G4" s="139"/>
    </row>
    <row r="5" spans="1:7" ht="12" customHeight="1" x14ac:dyDescent="0.25">
      <c r="A5" s="56"/>
      <c r="B5" s="140"/>
      <c r="C5" s="140"/>
      <c r="D5" s="138"/>
      <c r="E5" s="396"/>
      <c r="F5" s="148"/>
      <c r="G5" s="139"/>
    </row>
    <row r="6" spans="1:7" ht="12" customHeight="1" x14ac:dyDescent="0.25">
      <c r="A6" s="61" t="s">
        <v>387</v>
      </c>
      <c r="B6" s="162"/>
      <c r="C6" s="137" t="s">
        <v>367</v>
      </c>
      <c r="D6" s="138"/>
      <c r="E6" s="396"/>
      <c r="F6" s="148"/>
      <c r="G6" s="139"/>
    </row>
    <row r="7" spans="1:7" ht="12" customHeight="1" x14ac:dyDescent="0.25">
      <c r="A7" s="56"/>
      <c r="B7" s="140"/>
      <c r="C7" s="140"/>
      <c r="D7" s="138"/>
      <c r="E7" s="396"/>
      <c r="F7" s="148"/>
      <c r="G7" s="139"/>
    </row>
    <row r="8" spans="1:7" ht="12" customHeight="1" x14ac:dyDescent="0.25">
      <c r="A8" s="56"/>
      <c r="B8" s="140"/>
      <c r="C8" s="141" t="s">
        <v>368</v>
      </c>
      <c r="D8" s="138"/>
      <c r="E8" s="396"/>
      <c r="F8" s="148"/>
      <c r="G8" s="139"/>
    </row>
    <row r="9" spans="1:7" ht="12" customHeight="1" x14ac:dyDescent="0.25">
      <c r="A9" s="56"/>
      <c r="B9" s="140"/>
      <c r="C9" s="140"/>
      <c r="D9" s="138"/>
      <c r="E9" s="396"/>
      <c r="F9" s="148"/>
      <c r="G9" s="139"/>
    </row>
    <row r="10" spans="1:7" ht="36" x14ac:dyDescent="0.25">
      <c r="A10" s="56"/>
      <c r="B10" s="140"/>
      <c r="C10" s="141" t="s">
        <v>364</v>
      </c>
      <c r="D10" s="138"/>
      <c r="E10" s="396"/>
      <c r="F10" s="148"/>
      <c r="G10" s="139"/>
    </row>
    <row r="11" spans="1:7" ht="12" customHeight="1" x14ac:dyDescent="0.25">
      <c r="A11" s="56"/>
      <c r="B11" s="140"/>
      <c r="C11" s="140"/>
      <c r="D11" s="138"/>
      <c r="E11" s="396"/>
      <c r="F11" s="148"/>
      <c r="G11" s="139"/>
    </row>
    <row r="12" spans="1:7" ht="12" customHeight="1" x14ac:dyDescent="0.25">
      <c r="A12" s="60" t="s">
        <v>388</v>
      </c>
      <c r="B12" s="141" t="s">
        <v>370</v>
      </c>
      <c r="C12" s="141" t="s">
        <v>371</v>
      </c>
      <c r="D12" s="143" t="s">
        <v>17</v>
      </c>
      <c r="E12" s="396">
        <f>0.15*5000*1</f>
        <v>750</v>
      </c>
      <c r="F12" s="148"/>
      <c r="G12" s="139"/>
    </row>
    <row r="13" spans="1:7" ht="12" customHeight="1" x14ac:dyDescent="0.25">
      <c r="A13" s="56"/>
      <c r="B13" s="140"/>
      <c r="C13" s="140"/>
      <c r="D13" s="138"/>
      <c r="E13" s="396"/>
      <c r="F13" s="148"/>
      <c r="G13" s="139"/>
    </row>
    <row r="14" spans="1:7" ht="12" customHeight="1" x14ac:dyDescent="0.25">
      <c r="A14" s="60" t="s">
        <v>389</v>
      </c>
      <c r="B14" s="140"/>
      <c r="C14" s="141" t="s">
        <v>373</v>
      </c>
      <c r="D14" s="143" t="s">
        <v>17</v>
      </c>
      <c r="E14" s="396">
        <f>E12</f>
        <v>750</v>
      </c>
      <c r="F14" s="148"/>
      <c r="G14" s="139"/>
    </row>
    <row r="15" spans="1:7" ht="12" customHeight="1" x14ac:dyDescent="0.25">
      <c r="A15" s="56"/>
      <c r="B15" s="140"/>
      <c r="C15" s="140"/>
      <c r="D15" s="138"/>
      <c r="E15" s="396"/>
      <c r="F15" s="148"/>
      <c r="G15" s="139"/>
    </row>
    <row r="16" spans="1:7" ht="12" customHeight="1" x14ac:dyDescent="0.25">
      <c r="A16" s="56"/>
      <c r="B16" s="140"/>
      <c r="C16" s="141" t="s">
        <v>374</v>
      </c>
      <c r="D16" s="138"/>
      <c r="E16" s="396"/>
      <c r="F16" s="148"/>
      <c r="G16" s="139"/>
    </row>
    <row r="17" spans="1:8" ht="12" customHeight="1" x14ac:dyDescent="0.25">
      <c r="A17" s="56"/>
      <c r="B17" s="140"/>
      <c r="C17" s="140"/>
      <c r="D17" s="138"/>
      <c r="E17" s="396"/>
      <c r="F17" s="148"/>
      <c r="G17" s="139"/>
    </row>
    <row r="18" spans="1:8" ht="12" customHeight="1" x14ac:dyDescent="0.25">
      <c r="A18" s="56" t="s">
        <v>390</v>
      </c>
      <c r="B18" s="141" t="s">
        <v>375</v>
      </c>
      <c r="C18" s="141" t="s">
        <v>376</v>
      </c>
      <c r="D18" s="138"/>
      <c r="E18" s="396"/>
      <c r="F18" s="148"/>
      <c r="G18" s="139"/>
    </row>
    <row r="19" spans="1:8" ht="12" customHeight="1" x14ac:dyDescent="0.25">
      <c r="A19" s="56"/>
      <c r="B19" s="140"/>
      <c r="C19" s="140"/>
      <c r="D19" s="138"/>
      <c r="E19" s="396"/>
      <c r="F19" s="148"/>
      <c r="G19" s="139"/>
    </row>
    <row r="20" spans="1:8" ht="12" customHeight="1" x14ac:dyDescent="0.25">
      <c r="A20" s="60" t="s">
        <v>391</v>
      </c>
      <c r="B20" s="140"/>
      <c r="C20" s="141" t="s">
        <v>371</v>
      </c>
      <c r="D20" s="143" t="s">
        <v>17</v>
      </c>
      <c r="E20" s="396">
        <v>150</v>
      </c>
      <c r="F20" s="148"/>
      <c r="G20" s="139"/>
    </row>
    <row r="21" spans="1:8" ht="12" customHeight="1" x14ac:dyDescent="0.25">
      <c r="A21" s="60"/>
      <c r="B21" s="140"/>
      <c r="C21" s="141"/>
      <c r="D21" s="138"/>
      <c r="E21" s="396"/>
      <c r="F21" s="148"/>
      <c r="G21" s="139"/>
    </row>
    <row r="22" spans="1:8" ht="12" customHeight="1" x14ac:dyDescent="0.25">
      <c r="A22" s="60" t="s">
        <v>392</v>
      </c>
      <c r="B22" s="140"/>
      <c r="C22" s="141" t="s">
        <v>373</v>
      </c>
      <c r="D22" s="143" t="s">
        <v>17</v>
      </c>
      <c r="E22" s="396">
        <v>150</v>
      </c>
      <c r="F22" s="148"/>
      <c r="G22" s="139"/>
    </row>
    <row r="23" spans="1:8" ht="12" customHeight="1" x14ac:dyDescent="0.25">
      <c r="A23" s="60"/>
      <c r="B23" s="140"/>
      <c r="C23" s="141"/>
      <c r="D23" s="143"/>
      <c r="E23" s="396"/>
      <c r="F23" s="148"/>
      <c r="G23" s="139"/>
    </row>
    <row r="24" spans="1:8" ht="12" customHeight="1" x14ac:dyDescent="0.25">
      <c r="A24" s="60" t="s">
        <v>393</v>
      </c>
      <c r="B24" s="140"/>
      <c r="C24" s="141" t="s">
        <v>380</v>
      </c>
      <c r="D24" s="143" t="s">
        <v>17</v>
      </c>
      <c r="E24" s="396"/>
      <c r="F24" s="148"/>
      <c r="G24" s="157" t="s">
        <v>307</v>
      </c>
    </row>
    <row r="25" spans="1:8" ht="12" customHeight="1" x14ac:dyDescent="0.25">
      <c r="A25" s="56"/>
      <c r="B25" s="140"/>
      <c r="C25" s="140"/>
      <c r="D25" s="138"/>
      <c r="E25" s="396"/>
      <c r="F25" s="148"/>
      <c r="G25" s="139"/>
    </row>
    <row r="26" spans="1:8" ht="27" customHeight="1" x14ac:dyDescent="0.25">
      <c r="A26" s="60" t="s">
        <v>394</v>
      </c>
      <c r="B26" s="141" t="s">
        <v>64</v>
      </c>
      <c r="C26" s="27" t="s">
        <v>397</v>
      </c>
      <c r="D26" s="26" t="s">
        <v>17</v>
      </c>
      <c r="E26" s="397">
        <v>10</v>
      </c>
      <c r="F26" s="171"/>
      <c r="G26" s="29"/>
    </row>
    <row r="27" spans="1:8" ht="12" customHeight="1" x14ac:dyDescent="0.25">
      <c r="A27" s="56"/>
      <c r="B27" s="140"/>
      <c r="C27" s="140"/>
      <c r="D27" s="138"/>
      <c r="E27" s="396"/>
      <c r="F27" s="148"/>
      <c r="G27" s="139"/>
    </row>
    <row r="28" spans="1:8" ht="12" customHeight="1" x14ac:dyDescent="0.25">
      <c r="A28" s="56" t="s">
        <v>395</v>
      </c>
      <c r="B28" s="141" t="s">
        <v>305</v>
      </c>
      <c r="C28" s="141" t="s">
        <v>381</v>
      </c>
      <c r="D28" s="138"/>
      <c r="E28" s="396"/>
      <c r="F28" s="148"/>
      <c r="G28" s="139"/>
    </row>
    <row r="29" spans="1:8" ht="12" customHeight="1" x14ac:dyDescent="0.25">
      <c r="A29" s="56"/>
      <c r="B29" s="140"/>
      <c r="C29" s="140"/>
      <c r="D29" s="138"/>
      <c r="E29" s="396"/>
      <c r="F29" s="148"/>
      <c r="G29" s="139"/>
    </row>
    <row r="30" spans="1:8" ht="12" customHeight="1" x14ac:dyDescent="0.25">
      <c r="A30" s="60" t="s">
        <v>396</v>
      </c>
      <c r="B30" s="140"/>
      <c r="C30" s="141" t="s">
        <v>696</v>
      </c>
      <c r="D30" s="143" t="s">
        <v>17</v>
      </c>
      <c r="E30" s="396"/>
      <c r="F30" s="148"/>
      <c r="G30" s="157" t="s">
        <v>307</v>
      </c>
    </row>
    <row r="31" spans="1:8" ht="12" customHeight="1" x14ac:dyDescent="0.25">
      <c r="A31" s="56"/>
      <c r="B31" s="140"/>
      <c r="C31" s="140"/>
      <c r="D31" s="138"/>
      <c r="E31" s="396"/>
      <c r="F31" s="148"/>
      <c r="G31" s="139"/>
      <c r="H31" s="477"/>
    </row>
    <row r="32" spans="1:8" ht="12" customHeight="1" x14ac:dyDescent="0.25">
      <c r="A32" s="56"/>
      <c r="B32" s="140"/>
      <c r="C32" s="140"/>
      <c r="D32" s="138"/>
      <c r="E32" s="396"/>
      <c r="F32" s="148"/>
      <c r="G32" s="139"/>
    </row>
    <row r="33" spans="1:7" ht="12" customHeight="1" x14ac:dyDescent="0.25">
      <c r="A33" s="56"/>
      <c r="B33" s="140"/>
      <c r="C33" s="140"/>
      <c r="D33" s="138"/>
      <c r="E33" s="396"/>
      <c r="F33" s="148"/>
      <c r="G33" s="139"/>
    </row>
    <row r="34" spans="1:7" ht="12" customHeight="1" x14ac:dyDescent="0.25">
      <c r="A34" s="56"/>
      <c r="B34" s="140"/>
      <c r="C34" s="140"/>
      <c r="D34" s="138"/>
      <c r="E34" s="396"/>
      <c r="F34" s="148"/>
      <c r="G34" s="139"/>
    </row>
    <row r="35" spans="1:7" ht="12" customHeight="1" x14ac:dyDescent="0.25">
      <c r="A35" s="56"/>
      <c r="B35" s="140"/>
      <c r="C35" s="140"/>
      <c r="D35" s="138"/>
      <c r="E35" s="396"/>
      <c r="F35" s="148"/>
      <c r="G35" s="139"/>
    </row>
    <row r="36" spans="1:7" ht="12" customHeight="1" x14ac:dyDescent="0.25">
      <c r="A36" s="56"/>
      <c r="B36" s="140"/>
      <c r="C36" s="140"/>
      <c r="D36" s="138"/>
      <c r="E36" s="396"/>
      <c r="F36" s="148"/>
      <c r="G36" s="139"/>
    </row>
    <row r="37" spans="1:7" ht="12" customHeight="1" x14ac:dyDescent="0.25">
      <c r="A37" s="56"/>
      <c r="B37" s="140"/>
      <c r="C37" s="140"/>
      <c r="D37" s="138"/>
      <c r="E37" s="396"/>
      <c r="F37" s="148"/>
      <c r="G37" s="139"/>
    </row>
    <row r="38" spans="1:7" ht="12" customHeight="1" x14ac:dyDescent="0.25">
      <c r="A38" s="56"/>
      <c r="B38" s="140"/>
      <c r="C38" s="140"/>
      <c r="D38" s="138"/>
      <c r="E38" s="396"/>
      <c r="F38" s="148"/>
      <c r="G38" s="139"/>
    </row>
    <row r="39" spans="1:7" ht="12" customHeight="1" x14ac:dyDescent="0.25">
      <c r="A39" s="56"/>
      <c r="B39" s="140"/>
      <c r="C39" s="140"/>
      <c r="D39" s="138"/>
      <c r="E39" s="396"/>
      <c r="F39" s="148"/>
      <c r="G39" s="139"/>
    </row>
    <row r="40" spans="1:7" ht="12" customHeight="1" x14ac:dyDescent="0.25">
      <c r="A40" s="56"/>
      <c r="B40" s="140"/>
      <c r="C40" s="140"/>
      <c r="D40" s="138"/>
      <c r="E40" s="396"/>
      <c r="F40" s="148"/>
      <c r="G40" s="139"/>
    </row>
    <row r="41" spans="1:7" ht="12" customHeight="1" x14ac:dyDescent="0.25">
      <c r="A41" s="56"/>
      <c r="B41" s="140"/>
      <c r="C41" s="140"/>
      <c r="D41" s="138"/>
      <c r="E41" s="396"/>
      <c r="F41" s="148"/>
      <c r="G41" s="139"/>
    </row>
    <row r="42" spans="1:7" ht="12" customHeight="1" x14ac:dyDescent="0.25">
      <c r="A42" s="56"/>
      <c r="B42" s="140"/>
      <c r="C42" s="140"/>
      <c r="D42" s="138"/>
      <c r="E42" s="396"/>
      <c r="F42" s="148"/>
      <c r="G42" s="139"/>
    </row>
    <row r="43" spans="1:7" ht="12" customHeight="1" x14ac:dyDescent="0.25">
      <c r="A43" s="56"/>
      <c r="B43" s="140"/>
      <c r="C43" s="140"/>
      <c r="D43" s="138"/>
      <c r="E43" s="396"/>
      <c r="F43" s="148"/>
      <c r="G43" s="139"/>
    </row>
    <row r="44" spans="1:7" ht="12" customHeight="1" x14ac:dyDescent="0.25">
      <c r="A44" s="56"/>
      <c r="B44" s="140"/>
      <c r="C44" s="140"/>
      <c r="D44" s="138"/>
      <c r="E44" s="396"/>
      <c r="F44" s="148"/>
      <c r="G44" s="139"/>
    </row>
    <row r="45" spans="1:7" ht="12" customHeight="1" x14ac:dyDescent="0.25">
      <c r="A45" s="56"/>
      <c r="B45" s="140"/>
      <c r="C45" s="140"/>
      <c r="D45" s="138"/>
      <c r="E45" s="396"/>
      <c r="F45" s="148"/>
      <c r="G45" s="139"/>
    </row>
    <row r="46" spans="1:7" ht="12" customHeight="1" x14ac:dyDescent="0.25">
      <c r="A46" s="56"/>
      <c r="B46" s="140"/>
      <c r="C46" s="140"/>
      <c r="D46" s="138"/>
      <c r="E46" s="396"/>
      <c r="F46" s="148"/>
      <c r="G46" s="139"/>
    </row>
    <row r="47" spans="1:7" ht="12" customHeight="1" x14ac:dyDescent="0.25">
      <c r="A47" s="56"/>
      <c r="B47" s="140"/>
      <c r="C47" s="140"/>
      <c r="D47" s="138"/>
      <c r="E47" s="396"/>
      <c r="F47" s="148"/>
      <c r="G47" s="139"/>
    </row>
    <row r="48" spans="1:7" ht="12" customHeight="1" x14ac:dyDescent="0.25">
      <c r="A48" s="56"/>
      <c r="B48" s="140"/>
      <c r="C48" s="140"/>
      <c r="D48" s="138"/>
      <c r="E48" s="396"/>
      <c r="F48" s="148"/>
      <c r="G48" s="139"/>
    </row>
    <row r="49" spans="1:9" ht="12" customHeight="1" x14ac:dyDescent="0.25">
      <c r="A49" s="56"/>
      <c r="B49" s="140"/>
      <c r="C49" s="140"/>
      <c r="D49" s="138"/>
      <c r="E49" s="396"/>
      <c r="F49" s="148"/>
      <c r="G49" s="139"/>
    </row>
    <row r="50" spans="1:9" ht="12" customHeight="1" x14ac:dyDescent="0.25">
      <c r="A50" s="56"/>
      <c r="B50" s="140"/>
      <c r="C50" s="140"/>
      <c r="D50" s="138"/>
      <c r="E50" s="396"/>
      <c r="F50" s="148"/>
      <c r="G50" s="139"/>
    </row>
    <row r="51" spans="1:9" ht="12" customHeight="1" x14ac:dyDescent="0.25">
      <c r="A51" s="56"/>
      <c r="B51" s="140"/>
      <c r="C51" s="141"/>
      <c r="D51" s="138"/>
      <c r="E51" s="396"/>
      <c r="F51" s="148"/>
      <c r="G51" s="139"/>
    </row>
    <row r="52" spans="1:9" ht="12" customHeight="1" x14ac:dyDescent="0.25">
      <c r="A52" s="56"/>
      <c r="B52" s="140"/>
      <c r="C52" s="140"/>
      <c r="D52" s="138"/>
      <c r="E52" s="396"/>
      <c r="F52" s="148"/>
      <c r="G52" s="139"/>
    </row>
    <row r="53" spans="1:9" ht="12" customHeight="1" x14ac:dyDescent="0.25">
      <c r="A53" s="56"/>
      <c r="B53" s="140"/>
      <c r="C53" s="141"/>
      <c r="D53" s="138"/>
      <c r="E53" s="396"/>
      <c r="F53" s="148"/>
      <c r="G53" s="139"/>
    </row>
    <row r="54" spans="1:9" ht="12" hidden="1" customHeight="1" x14ac:dyDescent="0.25">
      <c r="A54" s="56"/>
      <c r="B54" s="140"/>
      <c r="C54" s="140"/>
      <c r="D54" s="138"/>
      <c r="E54" s="396"/>
      <c r="F54" s="148"/>
      <c r="G54" s="422"/>
    </row>
    <row r="55" spans="1:9" ht="12" hidden="1" customHeight="1" x14ac:dyDescent="0.25">
      <c r="A55" s="56"/>
      <c r="B55" s="140"/>
      <c r="C55" s="140"/>
      <c r="D55" s="138"/>
      <c r="E55" s="396"/>
      <c r="F55" s="148"/>
      <c r="G55" s="422"/>
    </row>
    <row r="56" spans="1:9" ht="12" hidden="1" customHeight="1" x14ac:dyDescent="0.25">
      <c r="A56" s="56"/>
      <c r="B56" s="140"/>
      <c r="C56" s="140"/>
      <c r="D56" s="138"/>
      <c r="E56" s="396"/>
      <c r="F56" s="148"/>
      <c r="G56" s="422"/>
    </row>
    <row r="57" spans="1:9" x14ac:dyDescent="0.25">
      <c r="A57" s="574" t="s">
        <v>228</v>
      </c>
      <c r="B57" s="575"/>
      <c r="C57" s="575"/>
      <c r="D57" s="39"/>
      <c r="E57" s="163"/>
      <c r="F57" s="150"/>
      <c r="G57" s="73"/>
      <c r="H57" s="41"/>
      <c r="I57" s="57"/>
    </row>
  </sheetData>
  <mergeCells count="2">
    <mergeCell ref="A1:G1"/>
    <mergeCell ref="A57:C57"/>
  </mergeCells>
  <pageMargins left="0.7" right="0.7" top="0.75" bottom="0.75" header="0.3" footer="0.3"/>
  <pageSetup paperSize="9" scale="83" fitToHeight="0" orientation="portrait" r:id="rId1"/>
  <ignoredErrors>
    <ignoredError sqref="A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06"/>
  <sheetViews>
    <sheetView view="pageBreakPreview" topLeftCell="A8" zoomScale="65" zoomScaleSheetLayoutView="65" workbookViewId="0">
      <selection activeCell="G190" sqref="G190"/>
    </sheetView>
  </sheetViews>
  <sheetFormatPr defaultRowHeight="12.75" x14ac:dyDescent="0.2"/>
  <cols>
    <col min="2" max="2" width="12.28515625" hidden="1" customWidth="1"/>
    <col min="3" max="3" width="51.85546875" customWidth="1"/>
    <col min="4" max="4" width="9.42578125" customWidth="1"/>
    <col min="5" max="5" width="13.7109375" style="542" customWidth="1"/>
    <col min="6" max="6" width="18.5703125" customWidth="1"/>
    <col min="7" max="7" width="40.7109375" style="208" customWidth="1"/>
    <col min="8" max="8" width="15.28515625" bestFit="1" customWidth="1"/>
    <col min="9" max="9" width="11.7109375" bestFit="1" customWidth="1"/>
    <col min="10" max="10" width="10.85546875" customWidth="1"/>
    <col min="14" max="14" width="14.28515625" bestFit="1" customWidth="1"/>
  </cols>
  <sheetData>
    <row r="1" spans="1:9" ht="33" customHeight="1" x14ac:dyDescent="0.2">
      <c r="A1" s="561" t="s">
        <v>459</v>
      </c>
      <c r="B1" s="562"/>
      <c r="C1" s="562"/>
      <c r="D1" s="562"/>
      <c r="E1" s="562"/>
      <c r="F1" s="562"/>
      <c r="G1" s="563"/>
    </row>
    <row r="2" spans="1:9" x14ac:dyDescent="0.2">
      <c r="A2" s="585" t="s">
        <v>0</v>
      </c>
      <c r="B2" s="63"/>
      <c r="C2" s="585" t="s">
        <v>2</v>
      </c>
      <c r="D2" s="585" t="s">
        <v>3</v>
      </c>
      <c r="E2" s="582" t="s">
        <v>4</v>
      </c>
      <c r="F2" s="579" t="s">
        <v>5</v>
      </c>
      <c r="G2" s="579" t="s">
        <v>6</v>
      </c>
    </row>
    <row r="3" spans="1:9" x14ac:dyDescent="0.2">
      <c r="A3" s="586"/>
      <c r="B3" s="63" t="s">
        <v>1</v>
      </c>
      <c r="C3" s="586"/>
      <c r="D3" s="586"/>
      <c r="E3" s="583"/>
      <c r="F3" s="580"/>
      <c r="G3" s="580"/>
    </row>
    <row r="4" spans="1:9" x14ac:dyDescent="0.2">
      <c r="A4" s="587"/>
      <c r="B4" s="63"/>
      <c r="C4" s="587"/>
      <c r="D4" s="587"/>
      <c r="E4" s="584"/>
      <c r="F4" s="581"/>
      <c r="G4" s="581"/>
    </row>
    <row r="5" spans="1:9" x14ac:dyDescent="0.2">
      <c r="A5" s="1"/>
      <c r="B5" s="1"/>
      <c r="C5" s="2"/>
      <c r="D5" s="1"/>
      <c r="E5" s="1"/>
      <c r="F5" s="3"/>
      <c r="G5" s="183"/>
    </row>
    <row r="6" spans="1:9" x14ac:dyDescent="0.2">
      <c r="A6" s="173">
        <v>5</v>
      </c>
      <c r="B6" s="173"/>
      <c r="C6" s="174" t="s">
        <v>511</v>
      </c>
      <c r="D6" s="78"/>
      <c r="E6" s="78"/>
      <c r="F6" s="80"/>
      <c r="G6" s="184"/>
    </row>
    <row r="7" spans="1:9" x14ac:dyDescent="0.2">
      <c r="A7" s="78"/>
      <c r="B7" s="78"/>
      <c r="C7" s="79"/>
      <c r="D7" s="78"/>
      <c r="E7" s="78"/>
      <c r="F7" s="80"/>
      <c r="G7" s="184"/>
    </row>
    <row r="8" spans="1:9" x14ac:dyDescent="0.2">
      <c r="A8" s="78" t="s">
        <v>366</v>
      </c>
      <c r="B8" s="173"/>
      <c r="C8" s="174" t="s">
        <v>177</v>
      </c>
      <c r="D8" s="78"/>
      <c r="E8" s="78"/>
      <c r="F8" s="80"/>
      <c r="G8" s="184"/>
    </row>
    <row r="9" spans="1:9" x14ac:dyDescent="0.2">
      <c r="A9" s="78"/>
      <c r="B9" s="78"/>
      <c r="C9" s="79"/>
      <c r="D9" s="78"/>
      <c r="E9" s="501"/>
      <c r="F9" s="80"/>
      <c r="G9" s="185"/>
    </row>
    <row r="10" spans="1:9" x14ac:dyDescent="0.2">
      <c r="A10" s="78"/>
      <c r="B10" s="78" t="s">
        <v>178</v>
      </c>
      <c r="C10" s="174" t="s">
        <v>398</v>
      </c>
      <c r="D10" s="78"/>
      <c r="E10" s="501"/>
      <c r="F10" s="80"/>
      <c r="G10" s="185"/>
    </row>
    <row r="11" spans="1:9" x14ac:dyDescent="0.2">
      <c r="A11" s="78"/>
      <c r="B11" s="78"/>
      <c r="C11" s="79"/>
      <c r="D11" s="78"/>
      <c r="E11" s="501"/>
      <c r="F11" s="80"/>
      <c r="G11" s="185"/>
    </row>
    <row r="12" spans="1:9" ht="24" x14ac:dyDescent="0.2">
      <c r="A12" s="78"/>
      <c r="B12" s="78"/>
      <c r="C12" s="176" t="s">
        <v>399</v>
      </c>
      <c r="D12" s="78"/>
      <c r="E12" s="501"/>
      <c r="F12" s="80"/>
      <c r="G12" s="185"/>
    </row>
    <row r="13" spans="1:9" x14ac:dyDescent="0.2">
      <c r="A13" s="78"/>
      <c r="B13" s="78"/>
      <c r="C13" s="176"/>
      <c r="D13" s="78"/>
      <c r="E13" s="501"/>
      <c r="F13" s="80"/>
      <c r="G13" s="185"/>
      <c r="H13" s="292"/>
    </row>
    <row r="14" spans="1:9" x14ac:dyDescent="0.2">
      <c r="A14" s="78" t="s">
        <v>369</v>
      </c>
      <c r="B14" s="78"/>
      <c r="C14" s="79" t="s">
        <v>400</v>
      </c>
      <c r="D14" s="78" t="s">
        <v>41</v>
      </c>
      <c r="E14" s="500">
        <f>H14*5%</f>
        <v>0</v>
      </c>
      <c r="F14" s="485"/>
      <c r="G14" s="487"/>
      <c r="H14" s="292"/>
      <c r="I14" s="283"/>
    </row>
    <row r="15" spans="1:9" x14ac:dyDescent="0.2">
      <c r="A15" s="78"/>
      <c r="B15" s="78"/>
      <c r="C15" s="79"/>
      <c r="D15" s="78"/>
      <c r="E15" s="501"/>
      <c r="F15" s="485"/>
      <c r="G15" s="487"/>
    </row>
    <row r="16" spans="1:9" x14ac:dyDescent="0.2">
      <c r="A16" s="78" t="s">
        <v>372</v>
      </c>
      <c r="B16" s="78"/>
      <c r="C16" s="79" t="s">
        <v>401</v>
      </c>
      <c r="D16" s="78" t="s">
        <v>41</v>
      </c>
      <c r="E16" s="501">
        <f>H16*15%</f>
        <v>0</v>
      </c>
      <c r="F16" s="485"/>
      <c r="G16" s="487"/>
      <c r="H16" s="175"/>
    </row>
    <row r="17" spans="1:8" x14ac:dyDescent="0.2">
      <c r="A17" s="78"/>
      <c r="B17" s="78"/>
      <c r="C17" s="79"/>
      <c r="D17" s="78"/>
      <c r="E17" s="500"/>
      <c r="F17" s="486"/>
      <c r="G17" s="487"/>
      <c r="H17" s="175"/>
    </row>
    <row r="18" spans="1:8" x14ac:dyDescent="0.2">
      <c r="A18" s="78" t="s">
        <v>406</v>
      </c>
      <c r="B18" s="78"/>
      <c r="C18" s="79" t="s">
        <v>402</v>
      </c>
      <c r="D18" s="78" t="s">
        <v>41</v>
      </c>
      <c r="E18" s="501">
        <v>3324.854222606381</v>
      </c>
      <c r="F18" s="485"/>
      <c r="G18" s="487"/>
      <c r="H18" s="79"/>
    </row>
    <row r="19" spans="1:8" x14ac:dyDescent="0.2">
      <c r="A19" s="78"/>
      <c r="B19" s="78"/>
      <c r="C19" s="79"/>
      <c r="D19" s="78"/>
      <c r="E19" s="501"/>
      <c r="F19" s="485"/>
      <c r="G19" s="487"/>
      <c r="H19" s="79"/>
    </row>
    <row r="20" spans="1:8" x14ac:dyDescent="0.2">
      <c r="A20" s="78" t="s">
        <v>407</v>
      </c>
      <c r="B20" s="78"/>
      <c r="C20" s="79" t="s">
        <v>403</v>
      </c>
      <c r="D20" s="78" t="s">
        <v>41</v>
      </c>
      <c r="E20" s="500">
        <v>1550</v>
      </c>
      <c r="F20" s="486"/>
      <c r="G20" s="487"/>
      <c r="H20" s="79"/>
    </row>
    <row r="21" spans="1:8" x14ac:dyDescent="0.2">
      <c r="A21" s="78"/>
      <c r="B21" s="78"/>
      <c r="C21" s="79"/>
      <c r="D21" s="78"/>
      <c r="E21" s="500"/>
      <c r="F21" s="486"/>
      <c r="G21" s="487"/>
      <c r="H21" s="79"/>
    </row>
    <row r="22" spans="1:8" x14ac:dyDescent="0.2">
      <c r="A22" s="78" t="s">
        <v>408</v>
      </c>
      <c r="B22" s="78"/>
      <c r="C22" s="79" t="s">
        <v>404</v>
      </c>
      <c r="D22" s="78" t="s">
        <v>41</v>
      </c>
      <c r="E22" s="501">
        <v>403</v>
      </c>
      <c r="F22" s="486"/>
      <c r="G22" s="487"/>
      <c r="H22" s="79"/>
    </row>
    <row r="23" spans="1:8" x14ac:dyDescent="0.2">
      <c r="A23" s="78"/>
      <c r="B23" s="78"/>
      <c r="C23" s="79"/>
      <c r="D23" s="78"/>
      <c r="E23" s="501"/>
      <c r="F23" s="486"/>
      <c r="G23" s="487"/>
      <c r="H23" s="75"/>
    </row>
    <row r="24" spans="1:8" x14ac:dyDescent="0.2">
      <c r="A24" s="491" t="s">
        <v>409</v>
      </c>
      <c r="B24" s="78"/>
      <c r="C24" s="174" t="s">
        <v>729</v>
      </c>
      <c r="D24" s="78"/>
      <c r="E24" s="78"/>
      <c r="F24" s="76"/>
      <c r="G24" s="185"/>
    </row>
    <row r="25" spans="1:8" x14ac:dyDescent="0.2">
      <c r="A25" s="78"/>
      <c r="B25" s="78"/>
      <c r="C25" s="174"/>
      <c r="D25" s="78"/>
      <c r="E25" s="78"/>
      <c r="F25" s="76"/>
      <c r="G25" s="185"/>
    </row>
    <row r="26" spans="1:8" s="459" customFormat="1" ht="12" customHeight="1" x14ac:dyDescent="0.2">
      <c r="A26" s="491" t="s">
        <v>377</v>
      </c>
      <c r="B26" s="448"/>
      <c r="C26" s="502" t="s">
        <v>709</v>
      </c>
      <c r="D26" s="457" t="s">
        <v>41</v>
      </c>
      <c r="E26" s="443">
        <v>4500</v>
      </c>
      <c r="F26" s="451"/>
      <c r="G26" s="460"/>
      <c r="H26" s="492"/>
    </row>
    <row r="27" spans="1:8" s="459" customFormat="1" ht="12" customHeight="1" x14ac:dyDescent="0.2">
      <c r="A27" s="470"/>
      <c r="B27" s="448"/>
      <c r="C27" s="448"/>
      <c r="D27" s="457"/>
      <c r="E27" s="443"/>
      <c r="F27" s="451"/>
      <c r="G27" s="460"/>
      <c r="H27" s="492"/>
    </row>
    <row r="28" spans="1:8" s="459" customFormat="1" ht="12" customHeight="1" x14ac:dyDescent="0.2">
      <c r="A28" s="491" t="s">
        <v>378</v>
      </c>
      <c r="B28" s="448"/>
      <c r="C28" s="503" t="s">
        <v>546</v>
      </c>
      <c r="D28" s="457"/>
      <c r="E28" s="443"/>
      <c r="F28" s="451"/>
      <c r="G28" s="460"/>
    </row>
    <row r="29" spans="1:8" s="459" customFormat="1" ht="12" customHeight="1" x14ac:dyDescent="0.2">
      <c r="A29" s="470"/>
      <c r="B29" s="448"/>
      <c r="C29" s="448"/>
      <c r="D29" s="457"/>
      <c r="E29" s="443"/>
      <c r="F29" s="451"/>
      <c r="G29" s="460"/>
    </row>
    <row r="30" spans="1:8" s="459" customFormat="1" ht="12" customHeight="1" x14ac:dyDescent="0.2">
      <c r="A30" s="470"/>
      <c r="B30" s="448"/>
      <c r="C30" s="448" t="s">
        <v>710</v>
      </c>
      <c r="D30" s="457" t="s">
        <v>181</v>
      </c>
      <c r="E30" s="443">
        <v>25</v>
      </c>
      <c r="F30" s="451"/>
      <c r="G30" s="460"/>
    </row>
    <row r="31" spans="1:8" s="459" customFormat="1" ht="12" customHeight="1" x14ac:dyDescent="0.2">
      <c r="A31" s="470"/>
      <c r="B31" s="448"/>
      <c r="C31" s="448"/>
      <c r="D31" s="457"/>
      <c r="E31" s="443"/>
      <c r="F31" s="451"/>
      <c r="G31" s="460"/>
    </row>
    <row r="32" spans="1:8" s="459" customFormat="1" ht="12" customHeight="1" x14ac:dyDescent="0.2">
      <c r="A32" s="470"/>
      <c r="B32" s="448"/>
      <c r="C32" s="448" t="s">
        <v>711</v>
      </c>
      <c r="D32" s="457" t="s">
        <v>181</v>
      </c>
      <c r="E32" s="443">
        <v>6</v>
      </c>
      <c r="F32" s="451"/>
      <c r="G32" s="458"/>
    </row>
    <row r="33" spans="1:7" s="459" customFormat="1" ht="12" customHeight="1" x14ac:dyDescent="0.2">
      <c r="A33" s="470"/>
      <c r="B33" s="448"/>
      <c r="C33" s="448"/>
      <c r="D33" s="457"/>
      <c r="E33" s="443"/>
      <c r="F33" s="451"/>
      <c r="G33" s="460"/>
    </row>
    <row r="34" spans="1:7" s="459" customFormat="1" ht="12" customHeight="1" x14ac:dyDescent="0.2">
      <c r="A34" s="470"/>
      <c r="B34" s="448"/>
      <c r="C34" s="448" t="s">
        <v>712</v>
      </c>
      <c r="D34" s="457" t="s">
        <v>181</v>
      </c>
      <c r="E34" s="443">
        <v>5</v>
      </c>
      <c r="F34" s="451"/>
      <c r="G34" s="458"/>
    </row>
    <row r="35" spans="1:7" s="493" customFormat="1" ht="12" customHeight="1" x14ac:dyDescent="0.2">
      <c r="A35" s="470"/>
      <c r="B35" s="448"/>
      <c r="C35" s="448"/>
      <c r="D35" s="457"/>
      <c r="E35" s="443"/>
      <c r="F35" s="451"/>
      <c r="G35" s="460"/>
    </row>
    <row r="36" spans="1:7" s="459" customFormat="1" ht="12" customHeight="1" x14ac:dyDescent="0.2">
      <c r="A36" s="470"/>
      <c r="B36" s="448"/>
      <c r="C36" s="448" t="s">
        <v>713</v>
      </c>
      <c r="D36" s="457" t="s">
        <v>181</v>
      </c>
      <c r="E36" s="443">
        <v>2</v>
      </c>
      <c r="F36" s="451"/>
      <c r="G36" s="458"/>
    </row>
    <row r="37" spans="1:7" s="459" customFormat="1" ht="12" customHeight="1" x14ac:dyDescent="0.2">
      <c r="A37" s="470"/>
      <c r="B37" s="448"/>
      <c r="C37" s="448"/>
      <c r="D37" s="457"/>
      <c r="E37" s="443"/>
      <c r="F37" s="451"/>
      <c r="G37" s="458"/>
    </row>
    <row r="38" spans="1:7" x14ac:dyDescent="0.2">
      <c r="A38" s="78" t="s">
        <v>379</v>
      </c>
      <c r="B38" s="78"/>
      <c r="C38" s="174" t="s">
        <v>405</v>
      </c>
      <c r="D38" s="78"/>
      <c r="E38" s="78"/>
      <c r="F38" s="76"/>
      <c r="G38" s="185"/>
    </row>
    <row r="39" spans="1:7" x14ac:dyDescent="0.2">
      <c r="A39" s="78" t="s">
        <v>191</v>
      </c>
      <c r="B39" s="78"/>
      <c r="C39" s="79"/>
      <c r="D39" s="78"/>
      <c r="E39" s="78"/>
      <c r="F39" s="76"/>
      <c r="G39" s="185"/>
    </row>
    <row r="40" spans="1:7" ht="36" x14ac:dyDescent="0.2">
      <c r="A40" s="78"/>
      <c r="B40" s="78"/>
      <c r="C40" s="176" t="s">
        <v>411</v>
      </c>
      <c r="D40" s="78"/>
      <c r="E40" s="78"/>
      <c r="F40" s="76"/>
      <c r="G40" s="185"/>
    </row>
    <row r="41" spans="1:7" x14ac:dyDescent="0.2">
      <c r="A41" s="78"/>
      <c r="B41" s="78"/>
      <c r="C41" s="79"/>
      <c r="D41" s="78"/>
      <c r="E41" s="78"/>
      <c r="F41" s="76"/>
      <c r="G41" s="185"/>
    </row>
    <row r="42" spans="1:7" x14ac:dyDescent="0.2">
      <c r="A42" s="78" t="s">
        <v>730</v>
      </c>
      <c r="B42" s="78"/>
      <c r="C42" s="174" t="s">
        <v>410</v>
      </c>
      <c r="D42" s="78"/>
      <c r="E42" s="78"/>
      <c r="F42" s="76"/>
      <c r="G42" s="185"/>
    </row>
    <row r="43" spans="1:7" x14ac:dyDescent="0.2">
      <c r="A43" s="78"/>
      <c r="B43" s="78"/>
      <c r="C43" s="79"/>
      <c r="D43" s="78"/>
      <c r="E43" s="78"/>
      <c r="F43" s="76"/>
      <c r="G43" s="185"/>
    </row>
    <row r="44" spans="1:7" x14ac:dyDescent="0.2">
      <c r="A44" s="78"/>
      <c r="B44" s="78"/>
      <c r="C44" s="79" t="s">
        <v>417</v>
      </c>
      <c r="D44" s="78" t="s">
        <v>412</v>
      </c>
      <c r="E44" s="78">
        <v>30</v>
      </c>
      <c r="F44" s="76"/>
      <c r="G44" s="185"/>
    </row>
    <row r="45" spans="1:7" x14ac:dyDescent="0.2">
      <c r="A45" s="78"/>
      <c r="B45" s="78"/>
      <c r="C45" s="79"/>
      <c r="D45" s="78"/>
      <c r="E45" s="78"/>
      <c r="F45" s="76"/>
      <c r="G45" s="185"/>
    </row>
    <row r="46" spans="1:7" x14ac:dyDescent="0.2">
      <c r="A46" s="78"/>
      <c r="B46" s="78"/>
      <c r="C46" s="79" t="s">
        <v>418</v>
      </c>
      <c r="D46" s="78" t="s">
        <v>412</v>
      </c>
      <c r="E46" s="78">
        <v>39</v>
      </c>
      <c r="F46" s="76"/>
      <c r="G46" s="185"/>
    </row>
    <row r="47" spans="1:7" x14ac:dyDescent="0.2">
      <c r="A47" s="78"/>
      <c r="B47" s="78"/>
      <c r="C47" s="79"/>
      <c r="D47" s="78"/>
      <c r="E47" s="78"/>
      <c r="F47" s="76"/>
      <c r="G47" s="185"/>
    </row>
    <row r="48" spans="1:7" x14ac:dyDescent="0.2">
      <c r="A48" s="78"/>
      <c r="B48" s="78"/>
      <c r="C48" s="79" t="s">
        <v>419</v>
      </c>
      <c r="D48" s="78" t="s">
        <v>412</v>
      </c>
      <c r="E48" s="78">
        <v>18</v>
      </c>
      <c r="F48" s="76"/>
      <c r="G48" s="185"/>
    </row>
    <row r="49" spans="1:7" x14ac:dyDescent="0.2">
      <c r="A49" s="78"/>
      <c r="B49" s="78"/>
      <c r="C49" s="79"/>
      <c r="D49" s="78"/>
      <c r="E49" s="78"/>
      <c r="F49" s="76"/>
      <c r="G49" s="185"/>
    </row>
    <row r="50" spans="1:7" x14ac:dyDescent="0.2">
      <c r="A50" s="78"/>
      <c r="B50" s="78"/>
      <c r="C50" s="79" t="s">
        <v>420</v>
      </c>
      <c r="D50" s="78" t="s">
        <v>412</v>
      </c>
      <c r="E50" s="78">
        <f>$H$43*H50</f>
        <v>0</v>
      </c>
      <c r="F50" s="76"/>
      <c r="G50" s="185"/>
    </row>
    <row r="51" spans="1:7" x14ac:dyDescent="0.2">
      <c r="A51" s="78"/>
      <c r="B51" s="78"/>
      <c r="C51" s="79"/>
      <c r="D51" s="78"/>
      <c r="E51" s="78"/>
      <c r="F51" s="76"/>
      <c r="G51" s="185"/>
    </row>
    <row r="52" spans="1:7" x14ac:dyDescent="0.2">
      <c r="A52" s="78"/>
      <c r="B52" s="78"/>
      <c r="C52" s="79" t="s">
        <v>421</v>
      </c>
      <c r="D52" s="78" t="s">
        <v>412</v>
      </c>
      <c r="E52" s="78">
        <f t="shared" ref="E52:E76" si="0">$H$43*H52</f>
        <v>0</v>
      </c>
      <c r="F52" s="76"/>
      <c r="G52" s="185"/>
    </row>
    <row r="53" spans="1:7" x14ac:dyDescent="0.2">
      <c r="A53" s="78"/>
      <c r="B53" s="78"/>
      <c r="C53" s="79"/>
      <c r="D53" s="78"/>
      <c r="E53" s="78"/>
      <c r="F53" s="76"/>
      <c r="G53" s="185"/>
    </row>
    <row r="54" spans="1:7" x14ac:dyDescent="0.2">
      <c r="A54" s="78"/>
      <c r="B54" s="78"/>
      <c r="C54" s="79" t="s">
        <v>422</v>
      </c>
      <c r="D54" s="78" t="s">
        <v>412</v>
      </c>
      <c r="E54" s="78">
        <f t="shared" si="0"/>
        <v>0</v>
      </c>
      <c r="F54" s="76"/>
      <c r="G54" s="185"/>
    </row>
    <row r="55" spans="1:7" x14ac:dyDescent="0.2">
      <c r="A55" s="78"/>
      <c r="B55" s="78"/>
      <c r="C55" s="79"/>
      <c r="D55" s="78"/>
      <c r="E55" s="78"/>
      <c r="F55" s="76"/>
      <c r="G55" s="185"/>
    </row>
    <row r="56" spans="1:7" x14ac:dyDescent="0.2">
      <c r="A56" s="78"/>
      <c r="B56" s="78"/>
      <c r="C56" s="79" t="s">
        <v>423</v>
      </c>
      <c r="D56" s="78" t="s">
        <v>412</v>
      </c>
      <c r="E56" s="78">
        <f t="shared" si="0"/>
        <v>0</v>
      </c>
      <c r="F56" s="76"/>
      <c r="G56" s="185"/>
    </row>
    <row r="57" spans="1:7" x14ac:dyDescent="0.2">
      <c r="A57" s="78"/>
      <c r="B57" s="78"/>
      <c r="C57" s="79"/>
      <c r="D57" s="78"/>
      <c r="E57" s="78"/>
      <c r="F57" s="76"/>
      <c r="G57" s="185"/>
    </row>
    <row r="58" spans="1:7" x14ac:dyDescent="0.2">
      <c r="A58" s="78"/>
      <c r="B58" s="78"/>
      <c r="C58" s="79" t="s">
        <v>424</v>
      </c>
      <c r="D58" s="78" t="s">
        <v>412</v>
      </c>
      <c r="E58" s="78">
        <f t="shared" si="0"/>
        <v>0</v>
      </c>
      <c r="F58" s="76"/>
      <c r="G58" s="185"/>
    </row>
    <row r="59" spans="1:7" x14ac:dyDescent="0.2">
      <c r="A59" s="78"/>
      <c r="B59" s="78"/>
      <c r="C59" s="79"/>
      <c r="D59" s="78"/>
      <c r="E59" s="78"/>
      <c r="F59" s="76"/>
      <c r="G59" s="185"/>
    </row>
    <row r="60" spans="1:7" x14ac:dyDescent="0.2">
      <c r="A60" s="78"/>
      <c r="B60" s="78"/>
      <c r="C60" s="79" t="s">
        <v>425</v>
      </c>
      <c r="D60" s="78" t="s">
        <v>412</v>
      </c>
      <c r="E60" s="78">
        <f t="shared" si="0"/>
        <v>0</v>
      </c>
      <c r="F60" s="76"/>
      <c r="G60" s="185"/>
    </row>
    <row r="61" spans="1:7" x14ac:dyDescent="0.2">
      <c r="A61" s="78"/>
      <c r="B61" s="78"/>
      <c r="C61" s="79"/>
      <c r="D61" s="78"/>
      <c r="E61" s="78"/>
      <c r="F61" s="76"/>
      <c r="G61" s="185"/>
    </row>
    <row r="62" spans="1:7" x14ac:dyDescent="0.2">
      <c r="A62" s="78"/>
      <c r="B62" s="78"/>
      <c r="C62" s="79" t="s">
        <v>426</v>
      </c>
      <c r="D62" s="78" t="s">
        <v>412</v>
      </c>
      <c r="E62" s="78">
        <f t="shared" si="0"/>
        <v>0</v>
      </c>
      <c r="F62" s="76"/>
      <c r="G62" s="185"/>
    </row>
    <row r="63" spans="1:7" x14ac:dyDescent="0.2">
      <c r="A63" s="177"/>
      <c r="B63" s="177"/>
      <c r="C63" s="178"/>
      <c r="D63" s="177"/>
      <c r="E63" s="177"/>
      <c r="F63" s="194"/>
      <c r="G63" s="494"/>
    </row>
    <row r="64" spans="1:7" x14ac:dyDescent="0.2">
      <c r="A64" s="64" t="s">
        <v>228</v>
      </c>
      <c r="B64" s="19"/>
      <c r="C64" s="19"/>
      <c r="D64" s="39"/>
      <c r="E64" s="39"/>
      <c r="F64" s="40"/>
      <c r="G64" s="73"/>
    </row>
    <row r="65" spans="1:7" ht="24" x14ac:dyDescent="0.2">
      <c r="A65" s="81" t="s">
        <v>202</v>
      </c>
      <c r="B65" s="81" t="s">
        <v>1</v>
      </c>
      <c r="C65" s="81" t="s">
        <v>2</v>
      </c>
      <c r="D65" s="81" t="s">
        <v>3</v>
      </c>
      <c r="E65" s="81" t="s">
        <v>203</v>
      </c>
      <c r="F65" s="82" t="s">
        <v>161</v>
      </c>
      <c r="G65" s="83" t="s">
        <v>204</v>
      </c>
    </row>
    <row r="66" spans="1:7" x14ac:dyDescent="0.2">
      <c r="A66" s="495"/>
      <c r="B66" s="495"/>
      <c r="C66" s="498" t="s">
        <v>229</v>
      </c>
      <c r="D66" s="495"/>
      <c r="E66" s="495"/>
      <c r="F66" s="496"/>
      <c r="G66" s="497"/>
    </row>
    <row r="67" spans="1:7" x14ac:dyDescent="0.2">
      <c r="A67" s="78"/>
      <c r="B67" s="78"/>
      <c r="C67" s="79"/>
      <c r="D67" s="78"/>
      <c r="E67" s="78"/>
      <c r="F67" s="76"/>
      <c r="G67" s="185"/>
    </row>
    <row r="68" spans="1:7" x14ac:dyDescent="0.2">
      <c r="A68" s="78" t="s">
        <v>378</v>
      </c>
      <c r="B68" s="78"/>
      <c r="C68" s="174" t="s">
        <v>413</v>
      </c>
      <c r="D68" s="78"/>
      <c r="E68" s="78"/>
      <c r="F68" s="76"/>
      <c r="G68" s="185"/>
    </row>
    <row r="69" spans="1:7" x14ac:dyDescent="0.2">
      <c r="A69" s="78"/>
      <c r="B69" s="78"/>
      <c r="C69" s="79"/>
      <c r="D69" s="78"/>
      <c r="E69" s="78"/>
      <c r="F69" s="76"/>
      <c r="G69" s="185"/>
    </row>
    <row r="70" spans="1:7" x14ac:dyDescent="0.2">
      <c r="A70" s="78"/>
      <c r="B70" s="78"/>
      <c r="C70" s="79" t="s">
        <v>427</v>
      </c>
      <c r="D70" s="78" t="s">
        <v>412</v>
      </c>
      <c r="E70" s="78">
        <f t="shared" si="0"/>
        <v>0</v>
      </c>
      <c r="F70" s="76"/>
      <c r="G70" s="185"/>
    </row>
    <row r="71" spans="1:7" x14ac:dyDescent="0.2">
      <c r="A71" s="78"/>
      <c r="B71" s="78"/>
      <c r="C71" s="79"/>
      <c r="D71" s="78"/>
      <c r="E71" s="78"/>
      <c r="F71" s="76"/>
      <c r="G71" s="185"/>
    </row>
    <row r="72" spans="1:7" x14ac:dyDescent="0.2">
      <c r="A72" s="78"/>
      <c r="B72" s="78"/>
      <c r="C72" s="79" t="s">
        <v>428</v>
      </c>
      <c r="D72" s="78" t="s">
        <v>412</v>
      </c>
      <c r="E72" s="78">
        <f t="shared" si="0"/>
        <v>0</v>
      </c>
      <c r="F72" s="76"/>
      <c r="G72" s="185"/>
    </row>
    <row r="73" spans="1:7" x14ac:dyDescent="0.2">
      <c r="A73" s="78"/>
      <c r="B73" s="78"/>
      <c r="C73" s="79"/>
      <c r="D73" s="78"/>
      <c r="E73" s="78"/>
      <c r="F73" s="76"/>
      <c r="G73" s="185"/>
    </row>
    <row r="74" spans="1:7" x14ac:dyDescent="0.2">
      <c r="A74" s="78"/>
      <c r="B74" s="78"/>
      <c r="C74" s="79" t="s">
        <v>429</v>
      </c>
      <c r="D74" s="78" t="s">
        <v>412</v>
      </c>
      <c r="E74" s="78">
        <f t="shared" si="0"/>
        <v>0</v>
      </c>
      <c r="F74" s="76"/>
      <c r="G74" s="185"/>
    </row>
    <row r="75" spans="1:7" x14ac:dyDescent="0.2">
      <c r="A75" s="78"/>
      <c r="B75" s="78"/>
      <c r="C75" s="79"/>
      <c r="D75" s="78"/>
      <c r="E75" s="78"/>
      <c r="F75" s="76"/>
      <c r="G75" s="185"/>
    </row>
    <row r="76" spans="1:7" x14ac:dyDescent="0.2">
      <c r="A76" s="78"/>
      <c r="B76" s="78"/>
      <c r="C76" s="79" t="s">
        <v>430</v>
      </c>
      <c r="D76" s="78" t="s">
        <v>412</v>
      </c>
      <c r="E76" s="78">
        <f t="shared" si="0"/>
        <v>0</v>
      </c>
      <c r="F76" s="76"/>
      <c r="G76" s="185"/>
    </row>
    <row r="77" spans="1:7" x14ac:dyDescent="0.2">
      <c r="A77" s="78"/>
      <c r="B77" s="78"/>
      <c r="C77" s="79"/>
      <c r="D77" s="78"/>
      <c r="E77" s="78"/>
      <c r="F77" s="76"/>
      <c r="G77" s="185"/>
    </row>
    <row r="78" spans="1:7" x14ac:dyDescent="0.2">
      <c r="A78" s="78" t="s">
        <v>379</v>
      </c>
      <c r="B78" s="78"/>
      <c r="C78" s="174" t="s">
        <v>414</v>
      </c>
      <c r="D78" s="78"/>
      <c r="E78" s="78"/>
      <c r="F78" s="76"/>
      <c r="G78" s="185"/>
    </row>
    <row r="79" spans="1:7" x14ac:dyDescent="0.2">
      <c r="A79" s="78"/>
      <c r="B79" s="78"/>
      <c r="C79" s="79"/>
      <c r="D79" s="78"/>
      <c r="E79" s="78"/>
      <c r="F79" s="76"/>
      <c r="G79" s="185"/>
    </row>
    <row r="80" spans="1:7" x14ac:dyDescent="0.2">
      <c r="A80" s="78"/>
      <c r="B80" s="78"/>
      <c r="C80" s="79" t="s">
        <v>431</v>
      </c>
      <c r="D80" s="78" t="s">
        <v>412</v>
      </c>
      <c r="E80" s="78">
        <v>30</v>
      </c>
      <c r="F80" s="76"/>
      <c r="G80" s="185"/>
    </row>
    <row r="81" spans="1:8" x14ac:dyDescent="0.2">
      <c r="A81" s="78"/>
      <c r="B81" s="78"/>
      <c r="C81" s="79"/>
      <c r="D81" s="78"/>
      <c r="E81" s="78"/>
      <c r="F81" s="76"/>
      <c r="G81" s="185"/>
    </row>
    <row r="82" spans="1:8" x14ac:dyDescent="0.2">
      <c r="A82" s="78"/>
      <c r="B82" s="78"/>
      <c r="C82" s="79" t="s">
        <v>432</v>
      </c>
      <c r="D82" s="78" t="s">
        <v>412</v>
      </c>
      <c r="E82" s="537">
        <f>H82*$H$79</f>
        <v>0</v>
      </c>
      <c r="F82" s="76"/>
      <c r="G82" s="185"/>
    </row>
    <row r="83" spans="1:8" x14ac:dyDescent="0.2">
      <c r="A83" s="78"/>
      <c r="B83" s="78"/>
      <c r="C83" s="79"/>
      <c r="D83" s="78"/>
      <c r="E83" s="78"/>
      <c r="F83" s="76"/>
      <c r="G83" s="185"/>
    </row>
    <row r="84" spans="1:8" x14ac:dyDescent="0.2">
      <c r="A84" s="78"/>
      <c r="B84" s="78"/>
      <c r="C84" s="79" t="s">
        <v>433</v>
      </c>
      <c r="D84" s="78" t="s">
        <v>412</v>
      </c>
      <c r="E84" s="537">
        <f>H84*$H$79</f>
        <v>0</v>
      </c>
      <c r="F84" s="76"/>
      <c r="G84" s="185"/>
    </row>
    <row r="85" spans="1:8" x14ac:dyDescent="0.2">
      <c r="A85" s="78"/>
      <c r="B85" s="78"/>
      <c r="C85" s="79"/>
      <c r="D85" s="78"/>
      <c r="E85" s="78"/>
      <c r="F85" s="76"/>
      <c r="G85" s="185"/>
    </row>
    <row r="86" spans="1:8" x14ac:dyDescent="0.2">
      <c r="A86" s="78"/>
      <c r="B86" s="78"/>
      <c r="C86" s="79" t="s">
        <v>434</v>
      </c>
      <c r="D86" s="78" t="s">
        <v>412</v>
      </c>
      <c r="E86" s="537">
        <f>H86*$H$79</f>
        <v>0</v>
      </c>
      <c r="F86" s="76"/>
      <c r="G86" s="185"/>
    </row>
    <row r="87" spans="1:8" x14ac:dyDescent="0.2">
      <c r="A87" s="78"/>
      <c r="B87" s="78"/>
      <c r="C87" s="79"/>
      <c r="D87" s="78"/>
      <c r="E87" s="78"/>
      <c r="F87" s="76"/>
      <c r="G87" s="185"/>
    </row>
    <row r="88" spans="1:8" x14ac:dyDescent="0.2">
      <c r="A88" s="78"/>
      <c r="B88" s="78"/>
      <c r="C88" s="79" t="s">
        <v>435</v>
      </c>
      <c r="D88" s="78" t="s">
        <v>412</v>
      </c>
      <c r="E88" s="78">
        <f>H88*$H$79</f>
        <v>0</v>
      </c>
      <c r="F88" s="76"/>
      <c r="G88" s="185"/>
    </row>
    <row r="89" spans="1:8" x14ac:dyDescent="0.2">
      <c r="A89" s="78"/>
      <c r="B89" s="78"/>
      <c r="C89" s="79"/>
      <c r="D89" s="78"/>
      <c r="E89" s="78"/>
      <c r="F89" s="76"/>
      <c r="G89" s="185"/>
    </row>
    <row r="90" spans="1:8" x14ac:dyDescent="0.2">
      <c r="A90" s="78" t="s">
        <v>415</v>
      </c>
      <c r="B90" s="78"/>
      <c r="C90" s="174" t="s">
        <v>416</v>
      </c>
      <c r="D90" s="78"/>
      <c r="E90" s="78"/>
      <c r="F90" s="76"/>
      <c r="G90" s="185"/>
    </row>
    <row r="91" spans="1:8" x14ac:dyDescent="0.2">
      <c r="A91" s="78"/>
      <c r="B91" s="78"/>
      <c r="C91" s="79"/>
      <c r="D91" s="78"/>
      <c r="E91" s="78"/>
      <c r="F91" s="76"/>
      <c r="G91" s="185"/>
    </row>
    <row r="92" spans="1:8" x14ac:dyDescent="0.2">
      <c r="A92" s="78"/>
      <c r="B92" s="78"/>
      <c r="C92" s="79" t="s">
        <v>400</v>
      </c>
      <c r="D92" s="78" t="s">
        <v>412</v>
      </c>
      <c r="E92" s="78">
        <v>50</v>
      </c>
      <c r="F92" s="76"/>
      <c r="G92" s="185"/>
    </row>
    <row r="93" spans="1:8" x14ac:dyDescent="0.2">
      <c r="A93" s="78"/>
      <c r="B93" s="78"/>
      <c r="C93" s="79"/>
      <c r="D93" s="78"/>
      <c r="E93" s="78"/>
      <c r="F93" s="76"/>
      <c r="G93" s="185"/>
    </row>
    <row r="94" spans="1:8" x14ac:dyDescent="0.2">
      <c r="A94" s="78"/>
      <c r="B94" s="78"/>
      <c r="C94" s="79" t="s">
        <v>401</v>
      </c>
      <c r="D94" s="78" t="s">
        <v>412</v>
      </c>
      <c r="E94" s="78">
        <v>25</v>
      </c>
      <c r="F94" s="76"/>
      <c r="G94" s="185"/>
    </row>
    <row r="95" spans="1:8" x14ac:dyDescent="0.2">
      <c r="A95" s="78"/>
      <c r="B95" s="78"/>
      <c r="C95" s="79"/>
      <c r="D95" s="78"/>
      <c r="E95" s="78"/>
      <c r="F95" s="76"/>
      <c r="G95" s="185"/>
    </row>
    <row r="96" spans="1:8" s="18" customFormat="1" x14ac:dyDescent="0.2">
      <c r="A96" s="179"/>
      <c r="B96" s="179"/>
      <c r="C96" s="180" t="s">
        <v>402</v>
      </c>
      <c r="D96" s="179" t="s">
        <v>412</v>
      </c>
      <c r="E96" s="78">
        <f>H96*$H$79</f>
        <v>0</v>
      </c>
      <c r="F96" s="182"/>
      <c r="G96" s="391"/>
      <c r="H96" s="392"/>
    </row>
    <row r="97" spans="1:7" x14ac:dyDescent="0.2">
      <c r="A97" s="78"/>
      <c r="B97" s="78"/>
      <c r="C97" s="79"/>
      <c r="D97" s="78"/>
      <c r="E97" s="78"/>
      <c r="F97" s="76"/>
      <c r="G97" s="185"/>
    </row>
    <row r="98" spans="1:7" x14ac:dyDescent="0.2">
      <c r="A98" s="78"/>
      <c r="B98" s="78"/>
      <c r="C98" s="79" t="s">
        <v>403</v>
      </c>
      <c r="D98" s="78" t="s">
        <v>412</v>
      </c>
      <c r="E98" s="78">
        <v>2</v>
      </c>
      <c r="F98" s="76"/>
      <c r="G98" s="185"/>
    </row>
    <row r="99" spans="1:7" x14ac:dyDescent="0.2">
      <c r="A99" s="78"/>
      <c r="B99" s="78"/>
      <c r="C99" s="79"/>
      <c r="D99" s="78"/>
      <c r="E99" s="78"/>
      <c r="F99" s="76"/>
      <c r="G99" s="185"/>
    </row>
    <row r="100" spans="1:7" x14ac:dyDescent="0.2">
      <c r="A100" s="78"/>
      <c r="B100" s="78"/>
      <c r="C100" s="79" t="s">
        <v>404</v>
      </c>
      <c r="D100" s="78" t="s">
        <v>412</v>
      </c>
      <c r="E100" s="78">
        <v>2</v>
      </c>
      <c r="F100" s="76"/>
      <c r="G100" s="185"/>
    </row>
    <row r="101" spans="1:7" x14ac:dyDescent="0.2">
      <c r="A101" s="78"/>
      <c r="B101" s="78"/>
      <c r="C101" s="79"/>
      <c r="D101" s="78"/>
      <c r="E101" s="78"/>
      <c r="F101" s="76"/>
      <c r="G101" s="185"/>
    </row>
    <row r="102" spans="1:7" ht="22.9" customHeight="1" x14ac:dyDescent="0.2">
      <c r="A102" s="78" t="s">
        <v>437</v>
      </c>
      <c r="B102" s="78"/>
      <c r="C102" s="536" t="s">
        <v>436</v>
      </c>
      <c r="D102" s="78"/>
      <c r="E102" s="78"/>
      <c r="F102" s="76"/>
      <c r="G102" s="185"/>
    </row>
    <row r="103" spans="1:7" x14ac:dyDescent="0.2">
      <c r="A103" s="78"/>
      <c r="B103" s="78"/>
      <c r="C103" s="79"/>
      <c r="D103" s="78"/>
      <c r="E103" s="78"/>
      <c r="F103" s="76"/>
      <c r="G103" s="185"/>
    </row>
    <row r="104" spans="1:7" x14ac:dyDescent="0.2">
      <c r="A104" s="78"/>
      <c r="B104" s="78"/>
      <c r="C104" s="79" t="s">
        <v>400</v>
      </c>
      <c r="D104" s="78" t="s">
        <v>412</v>
      </c>
      <c r="E104" s="537">
        <v>400</v>
      </c>
      <c r="F104" s="76"/>
      <c r="G104" s="185"/>
    </row>
    <row r="105" spans="1:7" x14ac:dyDescent="0.2">
      <c r="A105" s="78"/>
      <c r="B105" s="78"/>
      <c r="C105" s="79"/>
      <c r="D105" s="78"/>
      <c r="E105" s="78"/>
      <c r="F105" s="76"/>
      <c r="G105" s="185"/>
    </row>
    <row r="106" spans="1:7" x14ac:dyDescent="0.2">
      <c r="A106" s="78"/>
      <c r="B106" s="78"/>
      <c r="C106" s="79" t="s">
        <v>401</v>
      </c>
      <c r="D106" s="78" t="s">
        <v>412</v>
      </c>
      <c r="E106" s="78">
        <f>H106*$H$79</f>
        <v>0</v>
      </c>
      <c r="F106" s="76"/>
      <c r="G106" s="185"/>
    </row>
    <row r="107" spans="1:7" x14ac:dyDescent="0.2">
      <c r="A107" s="78"/>
      <c r="B107" s="78"/>
      <c r="C107" s="79"/>
      <c r="D107" s="78"/>
      <c r="E107" s="78"/>
      <c r="F107" s="76"/>
      <c r="G107" s="185"/>
    </row>
    <row r="108" spans="1:7" x14ac:dyDescent="0.2">
      <c r="A108" s="78"/>
      <c r="B108" s="78"/>
      <c r="C108" s="79" t="s">
        <v>402</v>
      </c>
      <c r="D108" s="78" t="s">
        <v>412</v>
      </c>
      <c r="E108" s="78">
        <f>H108*$H$79</f>
        <v>0</v>
      </c>
      <c r="F108" s="76"/>
      <c r="G108" s="185"/>
    </row>
    <row r="109" spans="1:7" x14ac:dyDescent="0.2">
      <c r="A109" s="78"/>
      <c r="B109" s="78"/>
      <c r="C109" s="79"/>
      <c r="D109" s="78"/>
      <c r="E109" s="78"/>
      <c r="F109" s="76"/>
      <c r="G109" s="185"/>
    </row>
    <row r="110" spans="1:7" x14ac:dyDescent="0.2">
      <c r="A110" s="78"/>
      <c r="B110" s="78"/>
      <c r="C110" s="79" t="s">
        <v>403</v>
      </c>
      <c r="D110" s="78" t="s">
        <v>412</v>
      </c>
      <c r="E110" s="78">
        <f>H110*$H$79</f>
        <v>0</v>
      </c>
      <c r="F110" s="76"/>
      <c r="G110" s="185"/>
    </row>
    <row r="111" spans="1:7" x14ac:dyDescent="0.2">
      <c r="A111" s="78"/>
      <c r="B111" s="78"/>
      <c r="C111" s="79"/>
      <c r="D111" s="78"/>
      <c r="E111" s="78"/>
      <c r="F111" s="76"/>
      <c r="G111" s="185"/>
    </row>
    <row r="112" spans="1:7" x14ac:dyDescent="0.2">
      <c r="A112" s="78" t="s">
        <v>439</v>
      </c>
      <c r="B112" s="78"/>
      <c r="C112" s="174" t="s">
        <v>438</v>
      </c>
      <c r="D112" s="78"/>
      <c r="E112" s="78"/>
      <c r="F112" s="76"/>
      <c r="G112" s="185"/>
    </row>
    <row r="113" spans="1:7" x14ac:dyDescent="0.2">
      <c r="A113" s="78"/>
      <c r="B113" s="78"/>
      <c r="C113" s="79"/>
      <c r="D113" s="78"/>
      <c r="E113" s="78"/>
      <c r="F113" s="76"/>
      <c r="G113" s="185"/>
    </row>
    <row r="114" spans="1:7" x14ac:dyDescent="0.2">
      <c r="A114" s="78"/>
      <c r="B114" s="78"/>
      <c r="C114" s="79" t="s">
        <v>442</v>
      </c>
      <c r="D114" s="78"/>
      <c r="E114" s="78"/>
      <c r="F114" s="76"/>
      <c r="G114" s="185"/>
    </row>
    <row r="115" spans="1:7" x14ac:dyDescent="0.2">
      <c r="A115" s="78"/>
      <c r="B115" s="78"/>
      <c r="C115" s="79"/>
      <c r="D115" s="78"/>
      <c r="E115" s="78"/>
      <c r="F115" s="76"/>
      <c r="G115" s="185"/>
    </row>
    <row r="116" spans="1:7" x14ac:dyDescent="0.2">
      <c r="A116" s="78"/>
      <c r="B116" s="78"/>
      <c r="C116" s="79" t="s">
        <v>440</v>
      </c>
      <c r="D116" s="78" t="s">
        <v>412</v>
      </c>
      <c r="E116" s="78">
        <f>H116*$H$79</f>
        <v>0</v>
      </c>
      <c r="F116" s="76"/>
      <c r="G116" s="185"/>
    </row>
    <row r="117" spans="1:7" x14ac:dyDescent="0.2">
      <c r="A117" s="78"/>
      <c r="B117" s="78"/>
      <c r="C117" s="79"/>
      <c r="D117" s="78"/>
      <c r="E117" s="78"/>
      <c r="F117" s="76"/>
      <c r="G117" s="185"/>
    </row>
    <row r="118" spans="1:7" x14ac:dyDescent="0.2">
      <c r="A118" s="78"/>
      <c r="B118" s="78"/>
      <c r="C118" s="79" t="s">
        <v>441</v>
      </c>
      <c r="D118" s="78" t="s">
        <v>412</v>
      </c>
      <c r="E118" s="78">
        <f>H118*$H$79</f>
        <v>0</v>
      </c>
      <c r="F118" s="76"/>
      <c r="G118" s="185"/>
    </row>
    <row r="119" spans="1:7" x14ac:dyDescent="0.2">
      <c r="A119" s="78"/>
      <c r="B119" s="78"/>
      <c r="C119" s="79"/>
      <c r="D119" s="78"/>
      <c r="E119" s="78"/>
      <c r="F119" s="76"/>
      <c r="G119" s="185"/>
    </row>
    <row r="120" spans="1:7" x14ac:dyDescent="0.2">
      <c r="A120" s="78"/>
      <c r="B120" s="78"/>
      <c r="C120" s="79" t="s">
        <v>443</v>
      </c>
      <c r="D120" s="78"/>
      <c r="E120" s="78"/>
      <c r="F120" s="76"/>
      <c r="G120" s="185"/>
    </row>
    <row r="121" spans="1:7" x14ac:dyDescent="0.2">
      <c r="A121" s="78"/>
      <c r="B121" s="78"/>
      <c r="C121" s="79"/>
      <c r="D121" s="78"/>
      <c r="E121" s="78"/>
      <c r="F121" s="76"/>
      <c r="G121" s="185"/>
    </row>
    <row r="122" spans="1:7" x14ac:dyDescent="0.2">
      <c r="A122" s="78"/>
      <c r="B122" s="78"/>
      <c r="C122" s="79" t="s">
        <v>440</v>
      </c>
      <c r="D122" s="78" t="s">
        <v>412</v>
      </c>
      <c r="E122" s="78">
        <f>H122*$H$79</f>
        <v>0</v>
      </c>
      <c r="F122" s="76"/>
      <c r="G122" s="185"/>
    </row>
    <row r="123" spans="1:7" x14ac:dyDescent="0.2">
      <c r="A123" s="78"/>
      <c r="B123" s="78"/>
      <c r="C123" s="79"/>
      <c r="D123" s="78"/>
      <c r="E123" s="78"/>
      <c r="F123" s="76"/>
      <c r="G123" s="185"/>
    </row>
    <row r="124" spans="1:7" s="392" customFormat="1" x14ac:dyDescent="0.2">
      <c r="A124" s="179"/>
      <c r="B124" s="179"/>
      <c r="C124" s="180" t="s">
        <v>441</v>
      </c>
      <c r="D124" s="179" t="s">
        <v>412</v>
      </c>
      <c r="E124" s="179">
        <v>110</v>
      </c>
      <c r="F124" s="182"/>
      <c r="G124" s="391"/>
    </row>
    <row r="125" spans="1:7" s="392" customFormat="1" x14ac:dyDescent="0.2">
      <c r="A125" s="179"/>
      <c r="B125" s="179"/>
      <c r="C125" s="180"/>
      <c r="D125" s="179"/>
      <c r="E125" s="179"/>
      <c r="F125" s="182"/>
      <c r="G125" s="391"/>
    </row>
    <row r="126" spans="1:7" s="392" customFormat="1" x14ac:dyDescent="0.2">
      <c r="A126" s="179"/>
      <c r="B126" s="179"/>
      <c r="C126" s="180" t="s">
        <v>721</v>
      </c>
      <c r="D126" s="179" t="s">
        <v>412</v>
      </c>
      <c r="E126" s="179">
        <v>15</v>
      </c>
      <c r="F126" s="182"/>
      <c r="G126" s="391"/>
    </row>
    <row r="127" spans="1:7" x14ac:dyDescent="0.2">
      <c r="A127" s="78"/>
      <c r="B127" s="78"/>
      <c r="C127" s="79"/>
      <c r="D127" s="78"/>
      <c r="E127" s="78"/>
      <c r="F127" s="76"/>
      <c r="G127" s="185"/>
    </row>
    <row r="128" spans="1:7" x14ac:dyDescent="0.2">
      <c r="A128" s="64" t="s">
        <v>228</v>
      </c>
      <c r="B128" s="19"/>
      <c r="C128" s="19"/>
      <c r="D128" s="39"/>
      <c r="E128" s="39"/>
      <c r="F128" s="40"/>
      <c r="G128" s="73"/>
    </row>
    <row r="129" spans="1:14" ht="24" x14ac:dyDescent="0.2">
      <c r="A129" s="81" t="s">
        <v>202</v>
      </c>
      <c r="B129" s="81" t="s">
        <v>1</v>
      </c>
      <c r="C129" s="81" t="s">
        <v>2</v>
      </c>
      <c r="D129" s="81" t="s">
        <v>3</v>
      </c>
      <c r="E129" s="81" t="s">
        <v>203</v>
      </c>
      <c r="F129" s="82" t="s">
        <v>161</v>
      </c>
      <c r="G129" s="83" t="s">
        <v>204</v>
      </c>
      <c r="N129" s="73"/>
    </row>
    <row r="130" spans="1:14" x14ac:dyDescent="0.2">
      <c r="A130" s="64" t="s">
        <v>229</v>
      </c>
      <c r="B130" s="19"/>
      <c r="C130" s="19"/>
      <c r="D130" s="19"/>
      <c r="E130" s="538"/>
      <c r="F130" s="196"/>
      <c r="G130" s="73"/>
    </row>
    <row r="131" spans="1:14" x14ac:dyDescent="0.2">
      <c r="A131" s="78" t="s">
        <v>444</v>
      </c>
      <c r="B131" s="78"/>
      <c r="C131" s="174" t="s">
        <v>445</v>
      </c>
      <c r="D131" s="78"/>
      <c r="E131" s="78"/>
      <c r="F131" s="76"/>
      <c r="G131" s="185"/>
    </row>
    <row r="132" spans="1:14" x14ac:dyDescent="0.2">
      <c r="A132" s="78"/>
      <c r="B132" s="78"/>
      <c r="C132" s="174"/>
      <c r="D132" s="78"/>
      <c r="E132" s="78"/>
      <c r="F132" s="76"/>
      <c r="G132" s="185"/>
    </row>
    <row r="133" spans="1:14" x14ac:dyDescent="0.2">
      <c r="A133" s="78"/>
      <c r="B133" s="78"/>
      <c r="C133" s="79" t="s">
        <v>448</v>
      </c>
      <c r="D133" s="78" t="s">
        <v>356</v>
      </c>
      <c r="E133" s="78">
        <f>H133*$H$79*0.5</f>
        <v>0</v>
      </c>
      <c r="F133" s="76"/>
      <c r="G133" s="185"/>
    </row>
    <row r="134" spans="1:14" x14ac:dyDescent="0.2">
      <c r="A134" s="78"/>
      <c r="B134" s="78"/>
      <c r="C134" s="79"/>
      <c r="D134" s="78"/>
      <c r="E134" s="78"/>
      <c r="F134" s="76"/>
      <c r="G134" s="185"/>
    </row>
    <row r="135" spans="1:14" x14ac:dyDescent="0.2">
      <c r="A135" s="78"/>
      <c r="B135" s="78"/>
      <c r="C135" s="79" t="s">
        <v>449</v>
      </c>
      <c r="D135" s="78" t="s">
        <v>356</v>
      </c>
      <c r="E135" s="78">
        <f>H135*$H$79</f>
        <v>0</v>
      </c>
      <c r="F135" s="76"/>
      <c r="G135" s="185"/>
    </row>
    <row r="136" spans="1:14" x14ac:dyDescent="0.2">
      <c r="A136" s="78"/>
      <c r="B136" s="78"/>
      <c r="C136" s="79"/>
      <c r="D136" s="78"/>
      <c r="E136" s="78"/>
      <c r="F136" s="76"/>
      <c r="G136" s="185"/>
    </row>
    <row r="137" spans="1:14" ht="12.6" customHeight="1" x14ac:dyDescent="0.2">
      <c r="A137" s="78"/>
      <c r="B137" s="78"/>
      <c r="C137" s="79" t="s">
        <v>450</v>
      </c>
      <c r="D137" s="78" t="s">
        <v>356</v>
      </c>
      <c r="E137" s="78">
        <f>H137*$H$79</f>
        <v>0</v>
      </c>
      <c r="F137" s="76"/>
      <c r="G137" s="185"/>
    </row>
    <row r="138" spans="1:14" ht="12.6" customHeight="1" x14ac:dyDescent="0.2">
      <c r="A138" s="78"/>
      <c r="B138" s="78"/>
      <c r="C138" s="79"/>
      <c r="D138" s="78"/>
      <c r="E138" s="78"/>
      <c r="F138" s="76"/>
      <c r="G138" s="185"/>
    </row>
    <row r="139" spans="1:14" x14ac:dyDescent="0.2">
      <c r="A139" s="78"/>
      <c r="B139" s="78"/>
      <c r="C139" s="79" t="s">
        <v>451</v>
      </c>
      <c r="D139" s="78" t="s">
        <v>356</v>
      </c>
      <c r="E139" s="78">
        <f>H139*$H$79</f>
        <v>0</v>
      </c>
      <c r="F139" s="76"/>
      <c r="G139" s="185"/>
    </row>
    <row r="140" spans="1:14" x14ac:dyDescent="0.2">
      <c r="A140" s="78"/>
      <c r="B140" s="78"/>
      <c r="C140" s="79"/>
      <c r="D140" s="78"/>
      <c r="E140" s="78"/>
      <c r="F140" s="76"/>
      <c r="G140" s="185"/>
    </row>
    <row r="141" spans="1:14" x14ac:dyDescent="0.2">
      <c r="A141" s="78"/>
      <c r="B141" s="78"/>
      <c r="C141" s="79" t="s">
        <v>452</v>
      </c>
      <c r="D141" s="78" t="s">
        <v>356</v>
      </c>
      <c r="E141" s="78">
        <f>H141*$H$79</f>
        <v>0</v>
      </c>
      <c r="F141" s="76"/>
      <c r="G141" s="185"/>
    </row>
    <row r="142" spans="1:14" x14ac:dyDescent="0.2">
      <c r="A142" s="78"/>
      <c r="B142" s="78"/>
      <c r="C142" s="79"/>
      <c r="D142" s="78"/>
      <c r="E142" s="78"/>
      <c r="F142" s="76"/>
      <c r="G142" s="185"/>
    </row>
    <row r="143" spans="1:14" x14ac:dyDescent="0.2">
      <c r="A143" s="78"/>
      <c r="B143" s="78"/>
      <c r="C143" s="79" t="s">
        <v>453</v>
      </c>
      <c r="D143" s="78" t="s">
        <v>356</v>
      </c>
      <c r="E143" s="78">
        <f>H143*$H$79*0.5</f>
        <v>0</v>
      </c>
      <c r="F143" s="76"/>
      <c r="G143" s="185"/>
    </row>
    <row r="144" spans="1:14" x14ac:dyDescent="0.2">
      <c r="A144" s="78"/>
      <c r="B144" s="78"/>
      <c r="C144" s="79"/>
      <c r="D144" s="78"/>
      <c r="E144" s="78"/>
      <c r="F144" s="76"/>
      <c r="G144" s="185"/>
    </row>
    <row r="145" spans="1:7" x14ac:dyDescent="0.2">
      <c r="A145" s="78"/>
      <c r="B145" s="78"/>
      <c r="C145" s="79" t="s">
        <v>454</v>
      </c>
      <c r="D145" s="78" t="s">
        <v>356</v>
      </c>
      <c r="E145" s="78">
        <f>H145*$H$79</f>
        <v>0</v>
      </c>
      <c r="F145" s="76"/>
      <c r="G145" s="185"/>
    </row>
    <row r="146" spans="1:7" x14ac:dyDescent="0.2">
      <c r="A146" s="78"/>
      <c r="B146" s="78"/>
      <c r="C146" s="79"/>
      <c r="D146" s="78"/>
      <c r="E146" s="78"/>
      <c r="F146" s="76"/>
      <c r="G146" s="185"/>
    </row>
    <row r="147" spans="1:7" x14ac:dyDescent="0.2">
      <c r="A147" s="78"/>
      <c r="B147" s="78"/>
      <c r="C147" s="79" t="s">
        <v>455</v>
      </c>
      <c r="D147" s="78" t="s">
        <v>356</v>
      </c>
      <c r="E147" s="78">
        <f>H147*$H$79</f>
        <v>0</v>
      </c>
      <c r="F147" s="76"/>
      <c r="G147" s="185"/>
    </row>
    <row r="148" spans="1:7" x14ac:dyDescent="0.2">
      <c r="A148" s="78"/>
      <c r="B148" s="74"/>
      <c r="C148" s="432"/>
      <c r="D148" s="74"/>
      <c r="E148" s="539"/>
      <c r="F148" s="76"/>
      <c r="G148" s="185"/>
    </row>
    <row r="149" spans="1:7" s="332" customFormat="1" ht="12" customHeight="1" x14ac:dyDescent="0.2">
      <c r="A149" s="78" t="s">
        <v>446</v>
      </c>
      <c r="B149" s="140"/>
      <c r="C149" s="146" t="s">
        <v>537</v>
      </c>
      <c r="D149" s="138"/>
      <c r="E149" s="166"/>
      <c r="F149" s="139"/>
      <c r="G149" s="372"/>
    </row>
    <row r="150" spans="1:7" s="332" customFormat="1" ht="12" customHeight="1" x14ac:dyDescent="0.2">
      <c r="A150" s="144"/>
      <c r="B150" s="140"/>
      <c r="C150" s="140"/>
      <c r="D150" s="138"/>
      <c r="E150" s="166"/>
      <c r="F150" s="139"/>
      <c r="G150" s="372"/>
    </row>
    <row r="151" spans="1:7" s="332" customFormat="1" ht="12" customHeight="1" x14ac:dyDescent="0.2">
      <c r="A151" s="144"/>
      <c r="B151" s="140"/>
      <c r="C151" s="140" t="s">
        <v>594</v>
      </c>
      <c r="D151" s="138" t="s">
        <v>458</v>
      </c>
      <c r="E151" s="166">
        <f>(0.25+0.3+0.3)*1*20*0.8</f>
        <v>13.600000000000001</v>
      </c>
      <c r="F151" s="139"/>
      <c r="G151" s="371"/>
    </row>
    <row r="152" spans="1:7" s="332" customFormat="1" ht="12" customHeight="1" x14ac:dyDescent="0.2">
      <c r="A152" s="144"/>
      <c r="B152" s="140"/>
      <c r="C152" s="140"/>
      <c r="D152" s="138"/>
      <c r="E152" s="166"/>
      <c r="F152" s="139"/>
      <c r="G152" s="372"/>
    </row>
    <row r="153" spans="1:7" s="332" customFormat="1" ht="12" customHeight="1" x14ac:dyDescent="0.2">
      <c r="A153" s="144"/>
      <c r="B153" s="140"/>
      <c r="C153" s="140" t="s">
        <v>595</v>
      </c>
      <c r="D153" s="138" t="s">
        <v>12</v>
      </c>
      <c r="E153" s="166">
        <f>(0.25+0.3+0.3)*1*20</f>
        <v>17</v>
      </c>
      <c r="F153" s="139"/>
      <c r="G153" s="371"/>
    </row>
    <row r="154" spans="1:7" s="332" customFormat="1" ht="12" customHeight="1" x14ac:dyDescent="0.2">
      <c r="A154" s="144"/>
      <c r="B154" s="140"/>
      <c r="C154" s="140"/>
      <c r="D154" s="138"/>
      <c r="E154" s="166"/>
      <c r="F154" s="139"/>
      <c r="G154" s="372"/>
    </row>
    <row r="155" spans="1:7" s="332" customFormat="1" ht="12" customHeight="1" x14ac:dyDescent="0.2">
      <c r="A155" s="144"/>
      <c r="B155" s="140"/>
      <c r="C155" s="140" t="s">
        <v>596</v>
      </c>
      <c r="D155" s="138" t="s">
        <v>49</v>
      </c>
      <c r="E155" s="478">
        <v>1</v>
      </c>
      <c r="F155" s="139"/>
      <c r="G155" s="371"/>
    </row>
    <row r="156" spans="1:7" x14ac:dyDescent="0.2">
      <c r="A156" s="78"/>
      <c r="B156" s="78"/>
      <c r="C156" s="79"/>
      <c r="D156" s="78"/>
      <c r="E156" s="78"/>
      <c r="F156" s="76"/>
      <c r="G156" s="185"/>
    </row>
    <row r="157" spans="1:7" x14ac:dyDescent="0.2">
      <c r="A157" s="78" t="s">
        <v>456</v>
      </c>
      <c r="B157" s="78"/>
      <c r="C157" s="174" t="s">
        <v>447</v>
      </c>
      <c r="D157" s="78"/>
      <c r="E157" s="78"/>
      <c r="F157" s="76"/>
      <c r="G157" s="185"/>
    </row>
    <row r="158" spans="1:7" x14ac:dyDescent="0.2">
      <c r="A158" s="78"/>
      <c r="B158" s="78"/>
      <c r="C158" s="79"/>
      <c r="D158" s="78"/>
      <c r="E158" s="78"/>
      <c r="F158" s="76"/>
      <c r="G158" s="185"/>
    </row>
    <row r="159" spans="1:7" ht="36" x14ac:dyDescent="0.2">
      <c r="A159" s="78"/>
      <c r="B159" s="78"/>
      <c r="C159" s="176" t="s">
        <v>726</v>
      </c>
      <c r="D159" s="78"/>
      <c r="E159" s="78"/>
      <c r="F159" s="76"/>
      <c r="G159" s="185"/>
    </row>
    <row r="160" spans="1:7" x14ac:dyDescent="0.2">
      <c r="A160" s="78"/>
      <c r="B160" s="78"/>
      <c r="C160" s="79"/>
      <c r="D160" s="78"/>
      <c r="E160" s="78"/>
      <c r="F160" s="76"/>
      <c r="G160" s="185"/>
    </row>
    <row r="161" spans="1:7" x14ac:dyDescent="0.2">
      <c r="A161" s="78"/>
      <c r="B161" s="78"/>
      <c r="C161" s="79" t="s">
        <v>448</v>
      </c>
      <c r="D161" s="78" t="s">
        <v>356</v>
      </c>
      <c r="E161" s="537">
        <f>$H$160*H161</f>
        <v>0</v>
      </c>
      <c r="F161" s="76"/>
      <c r="G161" s="185"/>
    </row>
    <row r="162" spans="1:7" x14ac:dyDescent="0.2">
      <c r="A162" s="78"/>
      <c r="B162" s="78"/>
      <c r="C162" s="79"/>
      <c r="D162" s="78"/>
      <c r="E162" s="78"/>
      <c r="F162" s="76"/>
      <c r="G162" s="185"/>
    </row>
    <row r="163" spans="1:7" x14ac:dyDescent="0.2">
      <c r="A163" s="78"/>
      <c r="B163" s="78"/>
      <c r="C163" s="79" t="s">
        <v>449</v>
      </c>
      <c r="D163" s="78" t="s">
        <v>356</v>
      </c>
      <c r="E163" s="78">
        <v>50</v>
      </c>
      <c r="F163" s="76"/>
      <c r="G163" s="185"/>
    </row>
    <row r="164" spans="1:7" x14ac:dyDescent="0.2">
      <c r="A164" s="78"/>
      <c r="B164" s="78"/>
      <c r="C164" s="79"/>
      <c r="D164" s="78"/>
      <c r="E164" s="78"/>
      <c r="F164" s="76"/>
      <c r="G164" s="185"/>
    </row>
    <row r="165" spans="1:7" x14ac:dyDescent="0.2">
      <c r="A165" s="78"/>
      <c r="B165" s="78"/>
      <c r="C165" s="79" t="s">
        <v>450</v>
      </c>
      <c r="D165" s="78" t="s">
        <v>356</v>
      </c>
      <c r="E165" s="537">
        <f>$H$160*H165</f>
        <v>0</v>
      </c>
      <c r="F165" s="76"/>
      <c r="G165" s="185"/>
    </row>
    <row r="166" spans="1:7" x14ac:dyDescent="0.2">
      <c r="A166" s="78"/>
      <c r="B166" s="78"/>
      <c r="C166" s="79"/>
      <c r="D166" s="78"/>
      <c r="E166" s="78"/>
      <c r="F166" s="76"/>
      <c r="G166" s="185"/>
    </row>
    <row r="167" spans="1:7" x14ac:dyDescent="0.2">
      <c r="A167" s="78"/>
      <c r="B167" s="78"/>
      <c r="C167" s="79" t="s">
        <v>451</v>
      </c>
      <c r="D167" s="78" t="s">
        <v>356</v>
      </c>
      <c r="E167" s="537">
        <f>$H$160*H167</f>
        <v>0</v>
      </c>
      <c r="F167" s="76"/>
      <c r="G167" s="185"/>
    </row>
    <row r="168" spans="1:7" x14ac:dyDescent="0.2">
      <c r="A168" s="78"/>
      <c r="B168" s="78"/>
      <c r="C168" s="79"/>
      <c r="D168" s="78"/>
      <c r="E168" s="78"/>
      <c r="F168" s="76"/>
      <c r="G168" s="185"/>
    </row>
    <row r="169" spans="1:7" x14ac:dyDescent="0.2">
      <c r="A169" s="78"/>
      <c r="B169" s="78"/>
      <c r="C169" s="79" t="s">
        <v>452</v>
      </c>
      <c r="D169" s="78" t="s">
        <v>356</v>
      </c>
      <c r="E169" s="537">
        <f>$H$160*H169</f>
        <v>0</v>
      </c>
      <c r="F169" s="76"/>
      <c r="G169" s="185"/>
    </row>
    <row r="170" spans="1:7" x14ac:dyDescent="0.2">
      <c r="A170" s="78"/>
      <c r="B170" s="78"/>
      <c r="C170" s="79"/>
      <c r="D170" s="78"/>
      <c r="E170" s="78"/>
      <c r="F170" s="76"/>
      <c r="G170" s="185"/>
    </row>
    <row r="171" spans="1:7" x14ac:dyDescent="0.2">
      <c r="A171" s="78" t="s">
        <v>727</v>
      </c>
      <c r="B171" s="78"/>
      <c r="C171" s="174" t="s">
        <v>89</v>
      </c>
      <c r="D171" s="78"/>
      <c r="E171" s="78"/>
      <c r="F171" s="76"/>
      <c r="G171" s="185"/>
    </row>
    <row r="172" spans="1:7" x14ac:dyDescent="0.2">
      <c r="A172" s="78"/>
      <c r="B172" s="78"/>
      <c r="C172" s="79"/>
      <c r="D172" s="78"/>
      <c r="E172" s="78"/>
      <c r="F172" s="76"/>
      <c r="G172" s="185"/>
    </row>
    <row r="173" spans="1:7" ht="13.5" x14ac:dyDescent="0.2">
      <c r="A173" s="78"/>
      <c r="B173" s="78"/>
      <c r="C173" s="79" t="s">
        <v>457</v>
      </c>
      <c r="D173" s="78" t="s">
        <v>458</v>
      </c>
      <c r="E173" s="537">
        <f>127*0.85*0.35</f>
        <v>37.782499999999999</v>
      </c>
      <c r="F173" s="76"/>
      <c r="G173" s="185"/>
    </row>
    <row r="174" spans="1:7" x14ac:dyDescent="0.2">
      <c r="A174" s="78"/>
      <c r="B174" s="78"/>
      <c r="C174" s="79"/>
      <c r="D174" s="78"/>
      <c r="E174" s="537"/>
      <c r="F174" s="76"/>
      <c r="G174" s="185"/>
    </row>
    <row r="175" spans="1:7" x14ac:dyDescent="0.2">
      <c r="A175" s="78"/>
      <c r="B175" s="78"/>
      <c r="C175" s="79"/>
      <c r="D175" s="78"/>
      <c r="E175" s="78"/>
      <c r="F175" s="76"/>
      <c r="G175" s="185"/>
    </row>
    <row r="176" spans="1:7" x14ac:dyDescent="0.2">
      <c r="A176" s="78"/>
      <c r="B176" s="78"/>
      <c r="C176" s="79"/>
      <c r="D176" s="78"/>
      <c r="E176" s="78"/>
      <c r="F176" s="76"/>
      <c r="G176" s="185"/>
    </row>
    <row r="177" spans="1:8" x14ac:dyDescent="0.2">
      <c r="A177" s="78"/>
      <c r="B177" s="78"/>
      <c r="C177" s="79"/>
      <c r="D177" s="78"/>
      <c r="E177" s="78"/>
      <c r="F177" s="76"/>
      <c r="G177" s="185"/>
    </row>
    <row r="178" spans="1:8" x14ac:dyDescent="0.2">
      <c r="A178" s="78"/>
      <c r="B178" s="78"/>
      <c r="C178" s="79"/>
      <c r="D178" s="78"/>
      <c r="E178" s="78"/>
      <c r="F178" s="76"/>
      <c r="G178" s="185"/>
    </row>
    <row r="179" spans="1:8" x14ac:dyDescent="0.2">
      <c r="A179" s="78"/>
      <c r="B179" s="78"/>
      <c r="C179" s="79"/>
      <c r="D179" s="78"/>
      <c r="E179" s="78"/>
      <c r="F179" s="76"/>
      <c r="G179" s="185"/>
    </row>
    <row r="180" spans="1:8" x14ac:dyDescent="0.2">
      <c r="A180" s="78"/>
      <c r="B180" s="78"/>
      <c r="C180" s="79"/>
      <c r="D180" s="78"/>
      <c r="E180" s="78"/>
      <c r="F180" s="76"/>
      <c r="G180" s="185"/>
    </row>
    <row r="181" spans="1:8" x14ac:dyDescent="0.2">
      <c r="A181" s="78"/>
      <c r="B181" s="78"/>
      <c r="C181" s="79"/>
      <c r="D181" s="78"/>
      <c r="E181" s="78"/>
      <c r="F181" s="76"/>
      <c r="G181" s="185"/>
    </row>
    <row r="182" spans="1:8" x14ac:dyDescent="0.2">
      <c r="A182" s="78"/>
      <c r="B182" s="78"/>
      <c r="C182" s="79"/>
      <c r="D182" s="78"/>
      <c r="E182" s="78"/>
      <c r="F182" s="76"/>
      <c r="G182" s="185"/>
    </row>
    <row r="183" spans="1:8" x14ac:dyDescent="0.2">
      <c r="A183" s="78"/>
      <c r="B183" s="78"/>
      <c r="C183" s="79"/>
      <c r="D183" s="78"/>
      <c r="E183" s="78"/>
      <c r="F183" s="76"/>
      <c r="G183" s="185"/>
    </row>
    <row r="184" spans="1:8" x14ac:dyDescent="0.2">
      <c r="A184" s="78"/>
      <c r="B184" s="78"/>
      <c r="C184" s="79"/>
      <c r="D184" s="78"/>
      <c r="E184" s="78"/>
      <c r="F184" s="76"/>
      <c r="G184" s="185"/>
    </row>
    <row r="185" spans="1:8" x14ac:dyDescent="0.2">
      <c r="A185" s="78"/>
      <c r="B185" s="78"/>
      <c r="C185" s="79"/>
      <c r="D185" s="78"/>
      <c r="E185" s="78"/>
      <c r="F185" s="76"/>
      <c r="G185" s="185"/>
    </row>
    <row r="186" spans="1:8" x14ac:dyDescent="0.2">
      <c r="A186" s="78"/>
      <c r="B186" s="78"/>
      <c r="C186" s="79"/>
      <c r="D186" s="78"/>
      <c r="E186" s="78"/>
      <c r="F186" s="76"/>
      <c r="G186" s="185"/>
    </row>
    <row r="187" spans="1:8" x14ac:dyDescent="0.2">
      <c r="A187" s="78"/>
      <c r="B187" s="78"/>
      <c r="C187" s="79"/>
      <c r="D187" s="78"/>
      <c r="E187" s="78"/>
      <c r="F187" s="76"/>
      <c r="G187" s="185"/>
    </row>
    <row r="188" spans="1:8" x14ac:dyDescent="0.2">
      <c r="A188" s="78"/>
      <c r="B188" s="78"/>
      <c r="C188" s="79"/>
      <c r="D188" s="78"/>
      <c r="E188" s="78"/>
      <c r="F188" s="76"/>
      <c r="G188" s="185"/>
    </row>
    <row r="189" spans="1:8" x14ac:dyDescent="0.2">
      <c r="A189" s="64" t="s">
        <v>460</v>
      </c>
      <c r="B189" s="19"/>
      <c r="C189" s="19"/>
      <c r="D189" s="39"/>
      <c r="E189" s="39"/>
      <c r="F189" s="40"/>
      <c r="G189" s="73"/>
      <c r="H189" s="207"/>
    </row>
    <row r="190" spans="1:8" x14ac:dyDescent="0.2">
      <c r="A190" s="8"/>
      <c r="B190" s="8"/>
      <c r="C190" s="11"/>
      <c r="D190" s="8"/>
      <c r="E190" s="8"/>
      <c r="F190" s="12"/>
      <c r="G190" s="209"/>
    </row>
    <row r="191" spans="1:8" x14ac:dyDescent="0.2">
      <c r="A191" s="8"/>
      <c r="B191" s="8"/>
      <c r="C191" s="9"/>
      <c r="D191" s="8"/>
      <c r="E191" s="8"/>
      <c r="F191" s="10"/>
      <c r="G191" s="187"/>
    </row>
    <row r="192" spans="1:8" x14ac:dyDescent="0.2">
      <c r="A192" s="8"/>
      <c r="B192" s="8"/>
      <c r="C192" s="9"/>
      <c r="D192" s="8"/>
      <c r="E192" s="8"/>
      <c r="F192" s="10"/>
      <c r="G192" s="187"/>
    </row>
    <row r="193" spans="1:7" x14ac:dyDescent="0.2">
      <c r="A193" s="8"/>
      <c r="B193" s="8"/>
      <c r="C193" s="11"/>
      <c r="D193" s="8"/>
      <c r="E193" s="8"/>
      <c r="F193" s="10"/>
      <c r="G193" s="187"/>
    </row>
    <row r="194" spans="1:7" x14ac:dyDescent="0.2">
      <c r="A194" s="8"/>
      <c r="B194" s="8"/>
      <c r="C194" s="9"/>
      <c r="D194" s="8"/>
      <c r="E194" s="8"/>
      <c r="F194" s="12"/>
      <c r="G194" s="187"/>
    </row>
    <row r="195" spans="1:7" x14ac:dyDescent="0.2">
      <c r="A195" s="8"/>
      <c r="B195" s="8"/>
      <c r="C195" s="9"/>
      <c r="D195" s="8"/>
      <c r="E195" s="8"/>
      <c r="F195" s="10"/>
      <c r="G195" s="187"/>
    </row>
    <row r="196" spans="1:7" x14ac:dyDescent="0.2">
      <c r="A196" s="8"/>
      <c r="B196" s="8"/>
      <c r="C196" s="9"/>
      <c r="D196" s="8"/>
      <c r="E196" s="8"/>
      <c r="F196" s="10"/>
      <c r="G196" s="187"/>
    </row>
    <row r="197" spans="1:7" x14ac:dyDescent="0.2">
      <c r="A197" s="8"/>
      <c r="B197" s="8"/>
      <c r="C197" s="9"/>
      <c r="D197" s="8"/>
      <c r="E197" s="8"/>
      <c r="F197" s="12"/>
      <c r="G197" s="187"/>
    </row>
    <row r="198" spans="1:7" x14ac:dyDescent="0.2">
      <c r="A198" s="8"/>
      <c r="B198" s="8"/>
      <c r="C198" s="9"/>
      <c r="D198" s="8"/>
      <c r="E198" s="8"/>
      <c r="F198" s="10"/>
      <c r="G198" s="187"/>
    </row>
    <row r="199" spans="1:7" x14ac:dyDescent="0.2">
      <c r="A199" s="8"/>
      <c r="B199" s="8"/>
      <c r="C199" s="9"/>
      <c r="D199" s="8"/>
      <c r="E199" s="8"/>
      <c r="F199" s="10"/>
      <c r="G199" s="187"/>
    </row>
    <row r="200" spans="1:7" x14ac:dyDescent="0.2">
      <c r="A200" s="8"/>
      <c r="B200" s="8"/>
      <c r="C200" s="9"/>
      <c r="D200" s="8"/>
      <c r="E200" s="8"/>
      <c r="F200" s="10"/>
      <c r="G200" s="187"/>
    </row>
    <row r="201" spans="1:7" x14ac:dyDescent="0.2">
      <c r="A201" s="8"/>
      <c r="B201" s="8"/>
      <c r="C201" s="9"/>
      <c r="D201" s="8"/>
      <c r="E201" s="8"/>
      <c r="F201" s="10"/>
      <c r="G201" s="187"/>
    </row>
    <row r="202" spans="1:7" x14ac:dyDescent="0.2">
      <c r="A202" s="8"/>
      <c r="B202" s="8"/>
      <c r="C202" s="9"/>
      <c r="D202" s="8"/>
      <c r="E202" s="8"/>
      <c r="F202" s="12"/>
      <c r="G202" s="187"/>
    </row>
    <row r="203" spans="1:7" x14ac:dyDescent="0.2">
      <c r="A203" s="8"/>
      <c r="B203" s="8"/>
      <c r="C203" s="9"/>
      <c r="D203" s="8"/>
      <c r="E203" s="8"/>
      <c r="F203" s="12"/>
      <c r="G203" s="187"/>
    </row>
    <row r="204" spans="1:7" x14ac:dyDescent="0.2">
      <c r="A204" s="8"/>
      <c r="B204" s="8"/>
      <c r="C204" s="9"/>
      <c r="D204" s="8"/>
      <c r="E204" s="8"/>
      <c r="F204" s="12"/>
      <c r="G204" s="187"/>
    </row>
    <row r="205" spans="1:7" x14ac:dyDescent="0.2">
      <c r="A205" s="8"/>
      <c r="B205" s="8"/>
      <c r="C205" s="9"/>
      <c r="D205" s="8"/>
      <c r="E205" s="8"/>
      <c r="F205" s="10"/>
      <c r="G205" s="187"/>
    </row>
    <row r="206" spans="1:7" x14ac:dyDescent="0.2">
      <c r="A206" s="8"/>
      <c r="B206" s="8"/>
      <c r="C206" s="9"/>
      <c r="D206" s="8"/>
      <c r="E206" s="8"/>
      <c r="F206" s="12"/>
      <c r="G206" s="187"/>
    </row>
    <row r="207" spans="1:7" x14ac:dyDescent="0.2">
      <c r="A207" s="8"/>
      <c r="B207" s="8"/>
      <c r="C207" s="9"/>
      <c r="D207" s="8"/>
      <c r="E207" s="8"/>
      <c r="F207" s="10"/>
      <c r="G207" s="187"/>
    </row>
    <row r="208" spans="1:7" x14ac:dyDescent="0.2">
      <c r="A208" s="8"/>
      <c r="B208" s="8"/>
      <c r="C208" s="9"/>
      <c r="D208" s="8"/>
      <c r="E208" s="8"/>
      <c r="F208" s="12"/>
      <c r="G208" s="187"/>
    </row>
    <row r="209" spans="1:7" x14ac:dyDescent="0.2">
      <c r="A209" s="8"/>
      <c r="B209" s="8"/>
      <c r="C209" s="9"/>
      <c r="D209" s="8"/>
      <c r="E209" s="8"/>
      <c r="F209" s="10"/>
      <c r="G209" s="187"/>
    </row>
    <row r="210" spans="1:7" x14ac:dyDescent="0.2">
      <c r="A210" s="8"/>
      <c r="B210" s="8"/>
      <c r="C210" s="9"/>
      <c r="D210" s="8"/>
      <c r="E210" s="8"/>
      <c r="F210" s="12"/>
      <c r="G210" s="187"/>
    </row>
    <row r="211" spans="1:7" x14ac:dyDescent="0.2">
      <c r="A211" s="8"/>
      <c r="B211" s="8"/>
      <c r="C211" s="9"/>
      <c r="D211" s="8"/>
      <c r="E211" s="8"/>
      <c r="F211" s="10"/>
      <c r="G211" s="187"/>
    </row>
    <row r="212" spans="1:7" x14ac:dyDescent="0.2">
      <c r="A212" s="8"/>
      <c r="B212" s="8"/>
      <c r="C212" s="9"/>
      <c r="D212" s="8"/>
      <c r="E212" s="8"/>
      <c r="F212" s="12"/>
      <c r="G212" s="187"/>
    </row>
    <row r="213" spans="1:7" x14ac:dyDescent="0.2">
      <c r="A213" s="8"/>
      <c r="B213" s="8"/>
      <c r="C213" s="9"/>
      <c r="D213" s="8"/>
      <c r="E213" s="8"/>
      <c r="F213" s="10"/>
      <c r="G213" s="187"/>
    </row>
    <row r="214" spans="1:7" x14ac:dyDescent="0.2">
      <c r="A214" s="8"/>
      <c r="B214" s="8"/>
      <c r="C214" s="9"/>
      <c r="D214" s="8"/>
      <c r="E214" s="8"/>
      <c r="F214" s="10"/>
      <c r="G214" s="187"/>
    </row>
    <row r="215" spans="1:7" x14ac:dyDescent="0.2">
      <c r="A215" s="8"/>
      <c r="B215" s="8"/>
      <c r="C215" s="11"/>
      <c r="D215" s="8"/>
      <c r="E215" s="8"/>
      <c r="F215" s="10"/>
      <c r="G215" s="187"/>
    </row>
    <row r="216" spans="1:7" x14ac:dyDescent="0.2">
      <c r="A216" s="8"/>
      <c r="B216" s="8"/>
      <c r="C216" s="9"/>
      <c r="D216" s="8"/>
      <c r="E216" s="8"/>
      <c r="F216" s="10"/>
      <c r="G216" s="187"/>
    </row>
    <row r="217" spans="1:7" x14ac:dyDescent="0.2">
      <c r="A217" s="8"/>
      <c r="B217" s="8"/>
      <c r="C217" s="9"/>
      <c r="D217" s="8"/>
      <c r="E217" s="8"/>
      <c r="F217" s="10"/>
      <c r="G217" s="187"/>
    </row>
    <row r="218" spans="1:7" x14ac:dyDescent="0.2">
      <c r="A218" s="8"/>
      <c r="B218" s="8"/>
      <c r="C218" s="9"/>
      <c r="D218" s="8"/>
      <c r="E218" s="8"/>
      <c r="F218" s="12"/>
      <c r="G218" s="187"/>
    </row>
    <row r="219" spans="1:7" x14ac:dyDescent="0.2">
      <c r="A219" s="8"/>
      <c r="B219" s="8"/>
      <c r="C219" s="9"/>
      <c r="D219" s="8"/>
      <c r="E219" s="8"/>
      <c r="F219" s="10"/>
      <c r="G219" s="187"/>
    </row>
    <row r="220" spans="1:7" x14ac:dyDescent="0.2">
      <c r="A220" s="8"/>
      <c r="B220" s="8"/>
      <c r="C220" s="9"/>
      <c r="D220" s="8"/>
      <c r="E220" s="540"/>
      <c r="F220" s="10"/>
      <c r="G220" s="187"/>
    </row>
    <row r="221" spans="1:7" x14ac:dyDescent="0.2">
      <c r="A221" s="8"/>
      <c r="B221" s="8"/>
      <c r="C221" s="9"/>
      <c r="D221" s="8"/>
      <c r="E221" s="540"/>
      <c r="F221" s="10"/>
      <c r="G221" s="187"/>
    </row>
    <row r="222" spans="1:7" x14ac:dyDescent="0.2">
      <c r="A222" s="8"/>
      <c r="B222" s="8"/>
      <c r="C222" s="9"/>
      <c r="D222" s="8"/>
      <c r="E222" s="540"/>
      <c r="F222" s="12"/>
      <c r="G222" s="187"/>
    </row>
    <row r="223" spans="1:7" x14ac:dyDescent="0.2">
      <c r="A223" s="8"/>
      <c r="B223" s="8"/>
      <c r="C223" s="9"/>
      <c r="D223" s="8"/>
      <c r="E223" s="540"/>
      <c r="F223" s="10"/>
      <c r="G223" s="187"/>
    </row>
    <row r="224" spans="1:7" x14ac:dyDescent="0.2">
      <c r="A224" s="8"/>
      <c r="B224" s="8"/>
      <c r="C224" s="9"/>
      <c r="D224" s="8"/>
      <c r="E224" s="540"/>
      <c r="F224" s="12"/>
      <c r="G224" s="187"/>
    </row>
    <row r="225" spans="1:7" x14ac:dyDescent="0.2">
      <c r="A225" s="8"/>
      <c r="B225" s="8"/>
      <c r="C225" s="9"/>
      <c r="D225" s="8"/>
      <c r="E225" s="540"/>
      <c r="F225" s="10"/>
      <c r="G225" s="187"/>
    </row>
    <row r="226" spans="1:7" x14ac:dyDescent="0.2">
      <c r="A226" s="8"/>
      <c r="B226" s="8"/>
      <c r="C226" s="9"/>
      <c r="D226" s="8"/>
      <c r="E226" s="540"/>
      <c r="F226" s="12"/>
      <c r="G226" s="187"/>
    </row>
    <row r="227" spans="1:7" x14ac:dyDescent="0.2">
      <c r="A227" s="8"/>
      <c r="B227" s="8"/>
      <c r="C227" s="9"/>
      <c r="D227" s="8"/>
      <c r="E227" s="540"/>
      <c r="F227" s="10"/>
      <c r="G227" s="187"/>
    </row>
    <row r="228" spans="1:7" x14ac:dyDescent="0.2">
      <c r="A228" s="8"/>
      <c r="B228" s="8"/>
      <c r="C228" s="9"/>
      <c r="D228" s="8"/>
      <c r="E228" s="540"/>
      <c r="F228" s="12"/>
      <c r="G228" s="187"/>
    </row>
    <row r="229" spans="1:7" x14ac:dyDescent="0.2">
      <c r="A229" s="8"/>
      <c r="B229" s="8"/>
      <c r="C229" s="9"/>
      <c r="D229" s="8"/>
      <c r="E229" s="540"/>
      <c r="F229" s="10"/>
      <c r="G229" s="187"/>
    </row>
    <row r="230" spans="1:7" x14ac:dyDescent="0.2">
      <c r="A230" s="8"/>
      <c r="B230" s="8"/>
      <c r="C230" s="9"/>
      <c r="D230" s="8"/>
      <c r="E230" s="540"/>
      <c r="F230" s="12"/>
      <c r="G230" s="187"/>
    </row>
    <row r="231" spans="1:7" x14ac:dyDescent="0.2">
      <c r="A231" s="8"/>
      <c r="B231" s="8"/>
      <c r="C231" s="9"/>
      <c r="D231" s="8"/>
      <c r="E231" s="540"/>
      <c r="F231" s="10"/>
      <c r="G231" s="187"/>
    </row>
    <row r="232" spans="1:7" x14ac:dyDescent="0.2">
      <c r="A232" s="8"/>
      <c r="B232" s="8"/>
      <c r="C232" s="9"/>
      <c r="D232" s="8"/>
      <c r="E232" s="8"/>
      <c r="F232" s="12"/>
      <c r="G232" s="187"/>
    </row>
    <row r="233" spans="1:7" x14ac:dyDescent="0.2">
      <c r="A233" s="8"/>
      <c r="B233" s="8"/>
      <c r="C233" s="9"/>
      <c r="D233" s="8"/>
      <c r="E233" s="8"/>
      <c r="F233" s="10"/>
      <c r="G233" s="187"/>
    </row>
    <row r="234" spans="1:7" x14ac:dyDescent="0.2">
      <c r="A234" s="8"/>
      <c r="B234" s="8"/>
      <c r="C234" s="9"/>
      <c r="D234" s="8"/>
      <c r="E234" s="8"/>
      <c r="F234" s="12"/>
      <c r="G234" s="187"/>
    </row>
    <row r="235" spans="1:7" x14ac:dyDescent="0.2">
      <c r="A235" s="8"/>
      <c r="B235" s="8"/>
      <c r="C235" s="9"/>
      <c r="D235" s="8"/>
      <c r="E235" s="8"/>
      <c r="F235" s="10"/>
      <c r="G235" s="187"/>
    </row>
    <row r="236" spans="1:7" x14ac:dyDescent="0.2">
      <c r="A236" s="8"/>
      <c r="B236" s="8"/>
      <c r="C236" s="9"/>
      <c r="D236" s="8"/>
      <c r="E236" s="8"/>
      <c r="F236" s="12"/>
      <c r="G236" s="187"/>
    </row>
    <row r="237" spans="1:7" x14ac:dyDescent="0.2">
      <c r="A237" s="8"/>
      <c r="B237" s="8"/>
      <c r="C237" s="9"/>
      <c r="D237" s="8"/>
      <c r="E237" s="8"/>
      <c r="F237" s="10"/>
      <c r="G237" s="187"/>
    </row>
    <row r="238" spans="1:7" x14ac:dyDescent="0.2">
      <c r="A238" s="8"/>
      <c r="B238" s="8"/>
      <c r="C238" s="9"/>
      <c r="D238" s="8"/>
      <c r="E238" s="8"/>
      <c r="F238" s="12"/>
      <c r="G238" s="187"/>
    </row>
    <row r="239" spans="1:7" x14ac:dyDescent="0.2">
      <c r="A239" s="8"/>
      <c r="B239" s="8"/>
      <c r="C239" s="9"/>
      <c r="D239" s="8"/>
      <c r="E239" s="8"/>
      <c r="F239" s="10"/>
      <c r="G239" s="187"/>
    </row>
    <row r="240" spans="1:7" x14ac:dyDescent="0.2">
      <c r="A240" s="8"/>
      <c r="B240" s="8"/>
      <c r="C240" s="9"/>
      <c r="D240" s="8"/>
      <c r="E240" s="8"/>
      <c r="F240" s="12"/>
      <c r="G240" s="187"/>
    </row>
    <row r="241" spans="1:7" x14ac:dyDescent="0.2">
      <c r="A241" s="8"/>
      <c r="B241" s="8"/>
      <c r="C241" s="9"/>
      <c r="D241" s="8"/>
      <c r="E241" s="8"/>
      <c r="F241" s="10"/>
      <c r="G241" s="187"/>
    </row>
    <row r="242" spans="1:7" x14ac:dyDescent="0.2">
      <c r="A242" s="8"/>
      <c r="B242" s="8"/>
      <c r="C242" s="9"/>
      <c r="D242" s="8"/>
      <c r="E242" s="8"/>
      <c r="F242" s="10"/>
      <c r="G242" s="187"/>
    </row>
    <row r="243" spans="1:7" x14ac:dyDescent="0.2">
      <c r="A243" s="8"/>
      <c r="B243" s="8"/>
      <c r="C243" s="11"/>
      <c r="D243" s="8"/>
      <c r="E243" s="8"/>
      <c r="F243" s="10"/>
      <c r="G243" s="187"/>
    </row>
    <row r="244" spans="1:7" x14ac:dyDescent="0.2">
      <c r="A244" s="8"/>
      <c r="B244" s="8"/>
      <c r="C244" s="9"/>
      <c r="D244" s="8"/>
      <c r="E244" s="8"/>
      <c r="F244" s="12"/>
      <c r="G244" s="187"/>
    </row>
    <row r="245" spans="1:7" x14ac:dyDescent="0.2">
      <c r="A245" s="8"/>
      <c r="B245" s="8"/>
      <c r="C245" s="9"/>
      <c r="D245" s="8"/>
      <c r="E245" s="8"/>
      <c r="F245" s="10"/>
      <c r="G245" s="187"/>
    </row>
    <row r="246" spans="1:7" x14ac:dyDescent="0.2">
      <c r="A246" s="8"/>
      <c r="B246" s="8"/>
      <c r="C246" s="9"/>
      <c r="D246" s="8"/>
      <c r="E246" s="8"/>
      <c r="F246" s="12"/>
      <c r="G246" s="187"/>
    </row>
    <row r="247" spans="1:7" x14ac:dyDescent="0.2">
      <c r="A247" s="8"/>
      <c r="B247" s="8"/>
      <c r="C247" s="9"/>
      <c r="D247" s="8"/>
      <c r="E247" s="8"/>
      <c r="F247" s="10"/>
      <c r="G247" s="187"/>
    </row>
    <row r="248" spans="1:7" x14ac:dyDescent="0.2">
      <c r="A248" s="8"/>
      <c r="B248" s="8"/>
      <c r="C248" s="9"/>
      <c r="D248" s="8"/>
      <c r="E248" s="8"/>
      <c r="F248" s="10"/>
      <c r="G248" s="187"/>
    </row>
    <row r="249" spans="1:7" x14ac:dyDescent="0.2">
      <c r="A249" s="8"/>
      <c r="B249" s="8"/>
      <c r="C249" s="9"/>
      <c r="D249" s="8"/>
      <c r="E249" s="8"/>
      <c r="F249" s="10"/>
      <c r="G249" s="187"/>
    </row>
    <row r="250" spans="1:7" x14ac:dyDescent="0.2">
      <c r="A250" s="8"/>
      <c r="B250" s="8"/>
      <c r="C250" s="9"/>
      <c r="D250" s="8"/>
      <c r="E250" s="8"/>
      <c r="F250" s="12"/>
      <c r="G250" s="187"/>
    </row>
    <row r="251" spans="1:7" x14ac:dyDescent="0.2">
      <c r="A251" s="8"/>
      <c r="B251" s="8"/>
      <c r="C251" s="9"/>
      <c r="D251" s="8"/>
      <c r="E251" s="8"/>
      <c r="F251" s="10"/>
      <c r="G251" s="187"/>
    </row>
    <row r="252" spans="1:7" x14ac:dyDescent="0.2">
      <c r="A252" s="8"/>
      <c r="B252" s="8"/>
      <c r="C252" s="9"/>
      <c r="D252" s="8"/>
      <c r="E252" s="8"/>
      <c r="F252" s="10"/>
      <c r="G252" s="186"/>
    </row>
    <row r="253" spans="1:7" x14ac:dyDescent="0.2">
      <c r="A253" s="8"/>
      <c r="B253" s="8"/>
      <c r="C253" s="9"/>
      <c r="D253" s="8"/>
      <c r="E253" s="8"/>
      <c r="F253" s="10"/>
      <c r="G253" s="186"/>
    </row>
    <row r="254" spans="1:7" x14ac:dyDescent="0.2">
      <c r="A254" s="8"/>
      <c r="B254" s="8"/>
      <c r="C254" s="9"/>
      <c r="D254" s="8"/>
      <c r="E254" s="8"/>
      <c r="F254" s="10"/>
      <c r="G254" s="186"/>
    </row>
    <row r="255" spans="1:7" x14ac:dyDescent="0.2">
      <c r="A255" s="8"/>
      <c r="B255" s="8"/>
      <c r="C255" s="9"/>
      <c r="D255" s="8"/>
      <c r="E255" s="8"/>
      <c r="F255" s="10"/>
      <c r="G255" s="186"/>
    </row>
    <row r="256" spans="1:7" x14ac:dyDescent="0.2">
      <c r="A256" s="8"/>
      <c r="B256" s="8"/>
      <c r="C256" s="9"/>
      <c r="D256" s="8"/>
      <c r="E256" s="8"/>
      <c r="F256" s="10"/>
      <c r="G256" s="186"/>
    </row>
    <row r="257" spans="1:7" x14ac:dyDescent="0.2">
      <c r="A257" s="6"/>
      <c r="B257" s="6"/>
      <c r="C257" s="9"/>
      <c r="D257" s="6"/>
      <c r="E257" s="6"/>
      <c r="F257" s="7"/>
      <c r="G257" s="188"/>
    </row>
    <row r="258" spans="1:7" x14ac:dyDescent="0.2">
      <c r="A258" s="6"/>
      <c r="B258" s="6"/>
      <c r="C258" s="6"/>
      <c r="D258" s="6"/>
      <c r="E258" s="6"/>
      <c r="F258" s="7"/>
      <c r="G258" s="188"/>
    </row>
    <row r="259" spans="1:7" x14ac:dyDescent="0.2">
      <c r="A259" s="6"/>
      <c r="B259" s="6"/>
      <c r="C259" s="6"/>
      <c r="D259" s="6"/>
      <c r="E259" s="6"/>
      <c r="F259" s="7"/>
      <c r="G259" s="188"/>
    </row>
    <row r="260" spans="1:7" x14ac:dyDescent="0.2">
      <c r="A260" s="8"/>
      <c r="B260" s="8"/>
      <c r="C260" s="6"/>
      <c r="D260" s="8"/>
      <c r="E260" s="8"/>
      <c r="F260" s="10"/>
      <c r="G260" s="186"/>
    </row>
    <row r="261" spans="1:7" x14ac:dyDescent="0.2">
      <c r="A261" s="8"/>
      <c r="B261" s="8"/>
      <c r="C261" s="9"/>
      <c r="D261" s="8"/>
      <c r="E261" s="8"/>
      <c r="F261" s="10"/>
      <c r="G261" s="186"/>
    </row>
    <row r="262" spans="1:7" x14ac:dyDescent="0.2">
      <c r="A262" s="8"/>
      <c r="B262" s="8"/>
      <c r="C262" s="9"/>
      <c r="D262" s="8"/>
      <c r="E262" s="8"/>
      <c r="F262" s="10"/>
      <c r="G262" s="186"/>
    </row>
    <row r="263" spans="1:7" x14ac:dyDescent="0.2">
      <c r="A263" s="8"/>
      <c r="B263" s="8"/>
      <c r="C263" s="9"/>
      <c r="D263" s="8"/>
      <c r="E263" s="8"/>
      <c r="F263" s="10"/>
      <c r="G263" s="186"/>
    </row>
    <row r="264" spans="1:7" x14ac:dyDescent="0.2">
      <c r="A264" s="8"/>
      <c r="B264" s="8"/>
      <c r="C264" s="9"/>
      <c r="D264" s="8"/>
      <c r="E264" s="8"/>
      <c r="F264" s="10"/>
      <c r="G264" s="187"/>
    </row>
    <row r="265" spans="1:7" x14ac:dyDescent="0.2">
      <c r="A265" s="8"/>
      <c r="B265" s="8"/>
      <c r="C265" s="11"/>
      <c r="D265" s="8"/>
      <c r="E265" s="8"/>
      <c r="F265" s="10"/>
      <c r="G265" s="187"/>
    </row>
    <row r="266" spans="1:7" x14ac:dyDescent="0.2">
      <c r="A266" s="8"/>
      <c r="B266" s="8"/>
      <c r="C266" s="9"/>
      <c r="D266" s="8"/>
      <c r="E266" s="8"/>
      <c r="F266" s="12"/>
      <c r="G266" s="187"/>
    </row>
    <row r="267" spans="1:7" x14ac:dyDescent="0.2">
      <c r="A267" s="8"/>
      <c r="B267" s="8"/>
      <c r="C267" s="9"/>
      <c r="D267" s="8"/>
      <c r="E267" s="8"/>
      <c r="F267" s="10"/>
      <c r="G267" s="187"/>
    </row>
    <row r="268" spans="1:7" x14ac:dyDescent="0.2">
      <c r="A268" s="8"/>
      <c r="B268" s="8"/>
      <c r="C268" s="9"/>
      <c r="D268" s="8"/>
      <c r="E268" s="8"/>
      <c r="F268" s="10"/>
      <c r="G268" s="187"/>
    </row>
    <row r="269" spans="1:7" x14ac:dyDescent="0.2">
      <c r="A269" s="8"/>
      <c r="B269" s="8"/>
      <c r="C269" s="9"/>
      <c r="D269" s="8"/>
      <c r="E269" s="8"/>
      <c r="F269" s="12"/>
      <c r="G269" s="187"/>
    </row>
    <row r="270" spans="1:7" x14ac:dyDescent="0.2">
      <c r="A270" s="8"/>
      <c r="B270" s="8"/>
      <c r="C270" s="9"/>
      <c r="D270" s="8"/>
      <c r="E270" s="8"/>
      <c r="F270" s="10"/>
      <c r="G270" s="187"/>
    </row>
    <row r="271" spans="1:7" x14ac:dyDescent="0.2">
      <c r="A271" s="8"/>
      <c r="B271" s="8"/>
      <c r="C271" s="9"/>
      <c r="D271" s="8"/>
      <c r="E271" s="8"/>
      <c r="F271" s="10"/>
      <c r="G271" s="187"/>
    </row>
    <row r="272" spans="1:7" x14ac:dyDescent="0.2">
      <c r="A272" s="8"/>
      <c r="B272" s="8"/>
      <c r="C272" s="9"/>
      <c r="D272" s="8"/>
      <c r="E272" s="8"/>
      <c r="F272" s="12"/>
      <c r="G272" s="187"/>
    </row>
    <row r="273" spans="1:7" x14ac:dyDescent="0.2">
      <c r="A273" s="8"/>
      <c r="B273" s="8"/>
      <c r="C273" s="9"/>
      <c r="D273" s="8"/>
      <c r="E273" s="8"/>
      <c r="F273" s="10"/>
      <c r="G273" s="187"/>
    </row>
    <row r="274" spans="1:7" x14ac:dyDescent="0.2">
      <c r="A274" s="8"/>
      <c r="B274" s="8"/>
      <c r="C274" s="9"/>
      <c r="D274" s="8"/>
      <c r="E274" s="8"/>
      <c r="F274" s="10"/>
      <c r="G274" s="187"/>
    </row>
    <row r="275" spans="1:7" x14ac:dyDescent="0.2">
      <c r="A275" s="8"/>
      <c r="B275" s="8"/>
      <c r="C275" s="9"/>
      <c r="D275" s="8"/>
      <c r="E275" s="8"/>
      <c r="F275" s="12"/>
      <c r="G275" s="187"/>
    </row>
    <row r="276" spans="1:7" x14ac:dyDescent="0.2">
      <c r="A276" s="8"/>
      <c r="B276" s="8"/>
      <c r="C276" s="9"/>
      <c r="D276" s="8"/>
      <c r="E276" s="8"/>
      <c r="F276" s="10"/>
      <c r="G276" s="187"/>
    </row>
    <row r="277" spans="1:7" x14ac:dyDescent="0.2">
      <c r="A277" s="8"/>
      <c r="B277" s="8"/>
      <c r="C277" s="11"/>
      <c r="D277" s="8"/>
      <c r="E277" s="8"/>
      <c r="F277" s="12"/>
      <c r="G277" s="187"/>
    </row>
    <row r="278" spans="1:7" x14ac:dyDescent="0.2">
      <c r="A278" s="8"/>
      <c r="B278" s="8"/>
      <c r="C278" s="9"/>
      <c r="D278" s="8"/>
      <c r="E278" s="8"/>
      <c r="F278" s="10"/>
      <c r="G278" s="187"/>
    </row>
    <row r="279" spans="1:7" x14ac:dyDescent="0.2">
      <c r="A279" s="8"/>
      <c r="B279" s="8"/>
      <c r="C279" s="9"/>
      <c r="D279" s="8"/>
      <c r="E279" s="8"/>
      <c r="F279" s="10"/>
      <c r="G279" s="187"/>
    </row>
    <row r="280" spans="1:7" x14ac:dyDescent="0.2">
      <c r="A280" s="8"/>
      <c r="B280" s="8"/>
      <c r="C280" s="9"/>
      <c r="D280" s="8"/>
      <c r="E280" s="540"/>
      <c r="F280" s="12"/>
      <c r="G280" s="187"/>
    </row>
    <row r="281" spans="1:7" x14ac:dyDescent="0.2">
      <c r="A281" s="8"/>
      <c r="B281" s="8"/>
      <c r="C281" s="9"/>
      <c r="D281" s="8"/>
      <c r="E281" s="8"/>
      <c r="F281" s="10"/>
      <c r="G281" s="187"/>
    </row>
    <row r="282" spans="1:7" x14ac:dyDescent="0.2">
      <c r="A282" s="8"/>
      <c r="B282" s="8"/>
      <c r="C282" s="9"/>
      <c r="D282" s="8"/>
      <c r="E282" s="8"/>
      <c r="F282" s="10"/>
      <c r="G282" s="187"/>
    </row>
    <row r="283" spans="1:7" x14ac:dyDescent="0.2">
      <c r="A283" s="8"/>
      <c r="B283" s="8"/>
      <c r="C283" s="11"/>
      <c r="D283" s="8"/>
      <c r="E283" s="8"/>
      <c r="F283" s="10"/>
      <c r="G283" s="187"/>
    </row>
    <row r="284" spans="1:7" x14ac:dyDescent="0.2">
      <c r="A284" s="8"/>
      <c r="B284" s="8"/>
      <c r="C284" s="11"/>
      <c r="D284" s="8"/>
      <c r="E284" s="8"/>
      <c r="F284" s="10"/>
      <c r="G284" s="187"/>
    </row>
    <row r="285" spans="1:7" x14ac:dyDescent="0.2">
      <c r="A285" s="8"/>
      <c r="B285" s="8"/>
      <c r="C285" s="9"/>
      <c r="D285" s="8"/>
      <c r="E285" s="8"/>
      <c r="F285" s="12"/>
      <c r="G285" s="187"/>
    </row>
    <row r="286" spans="1:7" x14ac:dyDescent="0.2">
      <c r="A286" s="8"/>
      <c r="B286" s="8"/>
      <c r="C286" s="9"/>
      <c r="D286" s="8"/>
      <c r="E286" s="8"/>
      <c r="F286" s="10"/>
      <c r="G286" s="187"/>
    </row>
    <row r="287" spans="1:7" x14ac:dyDescent="0.2">
      <c r="A287" s="8"/>
      <c r="B287" s="8"/>
      <c r="C287" s="9"/>
      <c r="D287" s="8"/>
      <c r="E287" s="8"/>
      <c r="F287" s="10"/>
      <c r="G287" s="187"/>
    </row>
    <row r="288" spans="1:7" x14ac:dyDescent="0.2">
      <c r="A288" s="8"/>
      <c r="B288" s="8"/>
      <c r="C288" s="9"/>
      <c r="D288" s="8"/>
      <c r="E288" s="8"/>
      <c r="F288" s="12"/>
      <c r="G288" s="187"/>
    </row>
    <row r="289" spans="1:7" x14ac:dyDescent="0.2">
      <c r="A289" s="8"/>
      <c r="B289" s="8"/>
      <c r="C289" s="9"/>
      <c r="D289" s="8"/>
      <c r="E289" s="8"/>
      <c r="F289" s="10"/>
      <c r="G289" s="187"/>
    </row>
    <row r="290" spans="1:7" x14ac:dyDescent="0.2">
      <c r="A290" s="8"/>
      <c r="B290" s="8"/>
      <c r="C290" s="9"/>
      <c r="D290" s="8"/>
      <c r="E290" s="8"/>
      <c r="F290" s="10"/>
      <c r="G290" s="187"/>
    </row>
    <row r="291" spans="1:7" x14ac:dyDescent="0.2">
      <c r="A291" s="8"/>
      <c r="B291" s="8"/>
      <c r="C291" s="9"/>
      <c r="D291" s="8"/>
      <c r="E291" s="8"/>
      <c r="F291" s="12"/>
      <c r="G291" s="187"/>
    </row>
    <row r="292" spans="1:7" x14ac:dyDescent="0.2">
      <c r="A292" s="8"/>
      <c r="B292" s="8"/>
      <c r="C292" s="9"/>
      <c r="D292" s="8"/>
      <c r="E292" s="8"/>
      <c r="F292" s="10"/>
      <c r="G292" s="187"/>
    </row>
    <row r="293" spans="1:7" x14ac:dyDescent="0.2">
      <c r="A293" s="8"/>
      <c r="B293" s="8"/>
      <c r="C293" s="9"/>
      <c r="D293" s="8"/>
      <c r="E293" s="8"/>
      <c r="F293" s="10"/>
      <c r="G293" s="187"/>
    </row>
    <row r="294" spans="1:7" x14ac:dyDescent="0.2">
      <c r="A294" s="8"/>
      <c r="B294" s="8"/>
      <c r="C294" s="9"/>
      <c r="D294" s="8"/>
      <c r="E294" s="8"/>
      <c r="F294" s="12"/>
      <c r="G294" s="187"/>
    </row>
    <row r="295" spans="1:7" x14ac:dyDescent="0.2">
      <c r="A295" s="8"/>
      <c r="B295" s="8"/>
      <c r="C295" s="9"/>
      <c r="D295" s="8"/>
      <c r="E295" s="8"/>
      <c r="F295" s="10"/>
      <c r="G295" s="187"/>
    </row>
    <row r="296" spans="1:7" x14ac:dyDescent="0.2">
      <c r="A296" s="8"/>
      <c r="B296" s="8"/>
      <c r="C296" s="9"/>
      <c r="D296" s="8"/>
      <c r="E296" s="8"/>
      <c r="F296" s="10"/>
      <c r="G296" s="187"/>
    </row>
    <row r="297" spans="1:7" x14ac:dyDescent="0.2">
      <c r="A297" s="8"/>
      <c r="B297" s="8"/>
      <c r="C297" s="9"/>
      <c r="D297" s="8"/>
      <c r="E297" s="8"/>
      <c r="F297" s="12"/>
      <c r="G297" s="187"/>
    </row>
    <row r="298" spans="1:7" x14ac:dyDescent="0.2">
      <c r="A298" s="8"/>
      <c r="B298" s="8"/>
      <c r="C298" s="9"/>
      <c r="D298" s="8"/>
      <c r="E298" s="8"/>
      <c r="F298" s="10"/>
      <c r="G298" s="187"/>
    </row>
    <row r="299" spans="1:7" x14ac:dyDescent="0.2">
      <c r="A299" s="8"/>
      <c r="B299" s="8"/>
      <c r="C299" s="9"/>
      <c r="D299" s="8"/>
      <c r="E299" s="8"/>
      <c r="F299" s="12"/>
      <c r="G299" s="187"/>
    </row>
    <row r="300" spans="1:7" x14ac:dyDescent="0.2">
      <c r="A300" s="8"/>
      <c r="B300" s="8"/>
      <c r="C300" s="9"/>
      <c r="D300" s="8"/>
      <c r="E300" s="8"/>
      <c r="F300" s="10"/>
      <c r="G300" s="187"/>
    </row>
    <row r="301" spans="1:7" x14ac:dyDescent="0.2">
      <c r="A301" s="8"/>
      <c r="B301" s="8"/>
      <c r="C301" s="9"/>
      <c r="D301" s="8"/>
      <c r="E301" s="8"/>
      <c r="F301" s="12"/>
      <c r="G301" s="187"/>
    </row>
    <row r="302" spans="1:7" x14ac:dyDescent="0.2">
      <c r="A302" s="8"/>
      <c r="B302" s="8"/>
      <c r="C302" s="9"/>
      <c r="D302" s="8"/>
      <c r="E302" s="8"/>
      <c r="F302" s="10"/>
      <c r="G302" s="187"/>
    </row>
    <row r="303" spans="1:7" x14ac:dyDescent="0.2">
      <c r="A303" s="8"/>
      <c r="B303" s="8"/>
      <c r="C303" s="11"/>
      <c r="D303" s="8"/>
      <c r="E303" s="8"/>
      <c r="F303" s="10"/>
      <c r="G303" s="187"/>
    </row>
    <row r="304" spans="1:7" x14ac:dyDescent="0.2">
      <c r="A304" s="8"/>
      <c r="B304" s="8"/>
      <c r="C304" s="11"/>
      <c r="D304" s="8"/>
      <c r="E304" s="8"/>
      <c r="F304" s="10"/>
      <c r="G304" s="187"/>
    </row>
    <row r="305" spans="1:7" x14ac:dyDescent="0.2">
      <c r="A305" s="8"/>
      <c r="B305" s="8"/>
      <c r="C305" s="11"/>
      <c r="D305" s="8"/>
      <c r="E305" s="8"/>
      <c r="F305" s="12"/>
      <c r="G305" s="187"/>
    </row>
    <row r="306" spans="1:7" x14ac:dyDescent="0.2">
      <c r="A306" s="8"/>
      <c r="B306" s="8"/>
      <c r="C306" s="9"/>
      <c r="D306" s="8"/>
      <c r="E306" s="8"/>
      <c r="F306" s="10"/>
      <c r="G306" s="187"/>
    </row>
    <row r="307" spans="1:7" x14ac:dyDescent="0.2">
      <c r="A307" s="8"/>
      <c r="B307" s="8"/>
      <c r="C307" s="9"/>
      <c r="D307" s="8"/>
      <c r="E307" s="8"/>
      <c r="F307" s="10"/>
      <c r="G307" s="187"/>
    </row>
    <row r="308" spans="1:7" x14ac:dyDescent="0.2">
      <c r="A308" s="8"/>
      <c r="B308" s="8"/>
      <c r="C308" s="9"/>
      <c r="D308" s="8"/>
      <c r="E308" s="8"/>
      <c r="F308" s="10"/>
      <c r="G308" s="187"/>
    </row>
    <row r="309" spans="1:7" x14ac:dyDescent="0.2">
      <c r="A309" s="8"/>
      <c r="B309" s="8"/>
      <c r="C309" s="9"/>
      <c r="D309" s="8"/>
      <c r="E309" s="541"/>
      <c r="F309" s="14"/>
      <c r="G309" s="187"/>
    </row>
    <row r="310" spans="1:7" x14ac:dyDescent="0.2">
      <c r="A310" s="8"/>
      <c r="B310" s="8"/>
      <c r="C310" s="9"/>
      <c r="D310" s="8"/>
      <c r="E310" s="8"/>
      <c r="F310" s="10"/>
      <c r="G310" s="187"/>
    </row>
    <row r="311" spans="1:7" x14ac:dyDescent="0.2">
      <c r="A311" s="13"/>
      <c r="B311" s="8"/>
      <c r="C311" s="9"/>
      <c r="D311" s="8"/>
      <c r="E311" s="8"/>
      <c r="F311" s="10"/>
      <c r="G311" s="187"/>
    </row>
    <row r="312" spans="1:7" x14ac:dyDescent="0.2">
      <c r="A312" s="8"/>
      <c r="B312" s="8"/>
      <c r="C312" s="11"/>
      <c r="D312" s="8"/>
      <c r="E312" s="8"/>
      <c r="F312" s="10"/>
      <c r="G312" s="187"/>
    </row>
    <row r="313" spans="1:7" x14ac:dyDescent="0.2">
      <c r="A313" s="8"/>
      <c r="B313" s="8"/>
      <c r="C313" s="9"/>
      <c r="D313" s="8"/>
      <c r="E313" s="8"/>
      <c r="F313" s="12"/>
      <c r="G313" s="187"/>
    </row>
    <row r="314" spans="1:7" x14ac:dyDescent="0.2">
      <c r="A314" s="8"/>
      <c r="B314" s="8"/>
      <c r="C314" s="9"/>
      <c r="D314" s="8"/>
      <c r="E314" s="8"/>
      <c r="F314" s="10"/>
      <c r="G314" s="187"/>
    </row>
    <row r="315" spans="1:7" x14ac:dyDescent="0.2">
      <c r="A315" s="8"/>
      <c r="B315" s="8"/>
      <c r="C315" s="9"/>
      <c r="D315" s="8"/>
      <c r="E315" s="8"/>
      <c r="F315" s="10"/>
      <c r="G315" s="187"/>
    </row>
    <row r="316" spans="1:7" x14ac:dyDescent="0.2">
      <c r="A316" s="8"/>
      <c r="B316" s="8"/>
      <c r="C316" s="9"/>
      <c r="D316" s="8"/>
      <c r="E316" s="8"/>
      <c r="F316" s="12"/>
      <c r="G316" s="187"/>
    </row>
    <row r="317" spans="1:7" x14ac:dyDescent="0.2">
      <c r="A317" s="8"/>
      <c r="B317" s="8"/>
      <c r="C317" s="9"/>
      <c r="D317" s="8"/>
      <c r="E317" s="8"/>
      <c r="F317" s="10"/>
      <c r="G317" s="187"/>
    </row>
    <row r="318" spans="1:7" x14ac:dyDescent="0.2">
      <c r="A318" s="8"/>
      <c r="B318" s="8"/>
      <c r="C318" s="9"/>
      <c r="D318" s="8"/>
      <c r="E318" s="8"/>
      <c r="F318" s="10"/>
      <c r="G318" s="187"/>
    </row>
    <row r="319" spans="1:7" x14ac:dyDescent="0.2">
      <c r="A319" s="8"/>
      <c r="B319" s="8"/>
      <c r="C319" s="9"/>
      <c r="D319" s="8"/>
      <c r="E319" s="8"/>
      <c r="F319" s="10"/>
      <c r="G319" s="187"/>
    </row>
    <row r="320" spans="1:7" x14ac:dyDescent="0.2">
      <c r="A320" s="8"/>
      <c r="B320" s="8"/>
      <c r="C320" s="11"/>
      <c r="D320" s="8"/>
      <c r="E320" s="8"/>
      <c r="F320" s="10"/>
      <c r="G320" s="187"/>
    </row>
    <row r="321" spans="1:7" x14ac:dyDescent="0.2">
      <c r="A321" s="8"/>
      <c r="B321" s="8"/>
      <c r="C321" s="9"/>
      <c r="D321" s="8"/>
      <c r="E321" s="8"/>
      <c r="F321" s="12"/>
      <c r="G321" s="187"/>
    </row>
    <row r="322" spans="1:7" x14ac:dyDescent="0.2">
      <c r="A322" s="8"/>
      <c r="B322" s="8"/>
      <c r="C322" s="9"/>
      <c r="D322" s="8"/>
      <c r="E322" s="8"/>
      <c r="F322" s="10"/>
      <c r="G322" s="187"/>
    </row>
    <row r="323" spans="1:7" x14ac:dyDescent="0.2">
      <c r="A323" s="8"/>
      <c r="B323" s="8"/>
      <c r="C323" s="9"/>
      <c r="D323" s="8"/>
      <c r="E323" s="8"/>
      <c r="F323" s="10"/>
      <c r="G323" s="187"/>
    </row>
    <row r="324" spans="1:7" x14ac:dyDescent="0.2">
      <c r="A324" s="8"/>
      <c r="B324" s="8"/>
      <c r="C324" s="9"/>
      <c r="D324" s="8"/>
      <c r="E324" s="8"/>
      <c r="F324" s="12"/>
      <c r="G324" s="187"/>
    </row>
    <row r="325" spans="1:7" x14ac:dyDescent="0.2">
      <c r="A325" s="8"/>
      <c r="B325" s="8"/>
      <c r="C325" s="9"/>
      <c r="D325" s="8"/>
      <c r="E325" s="8"/>
      <c r="F325" s="10"/>
      <c r="G325" s="187"/>
    </row>
    <row r="326" spans="1:7" x14ac:dyDescent="0.2">
      <c r="A326" s="8"/>
      <c r="B326" s="8"/>
      <c r="C326" s="9"/>
      <c r="D326" s="8"/>
      <c r="E326" s="8"/>
      <c r="F326" s="10"/>
      <c r="G326" s="187"/>
    </row>
    <row r="327" spans="1:7" x14ac:dyDescent="0.2">
      <c r="A327" s="8"/>
      <c r="B327" s="8"/>
      <c r="C327" s="9"/>
      <c r="D327" s="8"/>
      <c r="E327" s="8"/>
      <c r="F327" s="10"/>
      <c r="G327" s="187"/>
    </row>
    <row r="328" spans="1:7" x14ac:dyDescent="0.2">
      <c r="A328" s="8"/>
      <c r="B328" s="8"/>
      <c r="C328" s="9"/>
      <c r="D328" s="8"/>
      <c r="E328" s="8"/>
      <c r="F328" s="10"/>
      <c r="G328" s="186"/>
    </row>
    <row r="329" spans="1:7" x14ac:dyDescent="0.2">
      <c r="A329" s="8"/>
      <c r="B329" s="8"/>
      <c r="C329" s="9"/>
      <c r="D329" s="8"/>
      <c r="E329" s="8"/>
      <c r="F329" s="10"/>
      <c r="G329" s="186"/>
    </row>
    <row r="330" spans="1:7" x14ac:dyDescent="0.2">
      <c r="A330" s="8"/>
      <c r="B330" s="8"/>
      <c r="C330" s="9"/>
      <c r="D330" s="8"/>
      <c r="E330" s="8"/>
      <c r="F330" s="10"/>
      <c r="G330" s="186"/>
    </row>
    <row r="331" spans="1:7" x14ac:dyDescent="0.2">
      <c r="A331" s="8"/>
      <c r="B331" s="8"/>
      <c r="C331" s="9"/>
      <c r="D331" s="8"/>
      <c r="E331" s="8"/>
      <c r="F331" s="10"/>
      <c r="G331" s="186"/>
    </row>
    <row r="332" spans="1:7" x14ac:dyDescent="0.2">
      <c r="A332" s="6"/>
      <c r="B332" s="6"/>
      <c r="C332" s="9"/>
      <c r="D332" s="6"/>
      <c r="E332" s="6"/>
      <c r="F332" s="7"/>
      <c r="G332" s="188"/>
    </row>
    <row r="333" spans="1:7" x14ac:dyDescent="0.2">
      <c r="A333" s="6"/>
      <c r="B333" s="6"/>
      <c r="C333" s="6"/>
      <c r="D333" s="6"/>
      <c r="E333" s="6"/>
      <c r="F333" s="7"/>
      <c r="G333" s="188"/>
    </row>
    <row r="334" spans="1:7" x14ac:dyDescent="0.2">
      <c r="A334" s="6"/>
      <c r="B334" s="6"/>
      <c r="C334" s="6"/>
      <c r="D334" s="6"/>
      <c r="E334" s="6"/>
      <c r="F334" s="7"/>
      <c r="G334" s="188"/>
    </row>
    <row r="335" spans="1:7" x14ac:dyDescent="0.2">
      <c r="A335" s="8"/>
      <c r="B335" s="8"/>
      <c r="C335" s="6"/>
      <c r="D335" s="8"/>
      <c r="E335" s="8"/>
      <c r="F335" s="10"/>
      <c r="G335" s="186"/>
    </row>
    <row r="336" spans="1:7" x14ac:dyDescent="0.2">
      <c r="A336" s="8"/>
      <c r="B336" s="8"/>
      <c r="C336" s="9"/>
      <c r="D336" s="8"/>
      <c r="E336" s="8"/>
      <c r="F336" s="10"/>
      <c r="G336" s="186"/>
    </row>
    <row r="337" spans="1:7" x14ac:dyDescent="0.2">
      <c r="A337" s="8"/>
      <c r="B337" s="8"/>
      <c r="C337" s="9"/>
      <c r="D337" s="8"/>
      <c r="E337" s="8"/>
      <c r="F337" s="10"/>
      <c r="G337" s="186"/>
    </row>
    <row r="338" spans="1:7" x14ac:dyDescent="0.2">
      <c r="A338" s="8"/>
      <c r="B338" s="8"/>
      <c r="C338" s="9"/>
      <c r="D338" s="8"/>
      <c r="E338" s="8"/>
      <c r="F338" s="10"/>
      <c r="G338" s="186"/>
    </row>
    <row r="339" spans="1:7" x14ac:dyDescent="0.2">
      <c r="A339" s="8"/>
      <c r="B339" s="8"/>
      <c r="C339" s="9"/>
      <c r="D339" s="8"/>
      <c r="E339" s="8"/>
      <c r="F339" s="10"/>
      <c r="G339" s="187"/>
    </row>
    <row r="340" spans="1:7" x14ac:dyDescent="0.2">
      <c r="A340" s="8"/>
      <c r="B340" s="8"/>
      <c r="C340" s="11"/>
      <c r="D340" s="8"/>
      <c r="E340" s="8"/>
      <c r="F340" s="10"/>
      <c r="G340" s="187"/>
    </row>
    <row r="341" spans="1:7" x14ac:dyDescent="0.2">
      <c r="A341" s="8"/>
      <c r="B341" s="8"/>
      <c r="C341" s="11"/>
      <c r="D341" s="8"/>
      <c r="E341" s="8"/>
      <c r="F341" s="12"/>
      <c r="G341" s="187"/>
    </row>
    <row r="342" spans="1:7" x14ac:dyDescent="0.2">
      <c r="A342" s="8"/>
      <c r="B342" s="8"/>
      <c r="C342" s="9"/>
      <c r="D342" s="8"/>
      <c r="E342" s="8"/>
      <c r="F342" s="10"/>
      <c r="G342" s="187"/>
    </row>
    <row r="343" spans="1:7" x14ac:dyDescent="0.2">
      <c r="A343" s="8"/>
      <c r="B343" s="8"/>
      <c r="C343" s="9"/>
      <c r="D343" s="8"/>
      <c r="E343" s="8"/>
      <c r="F343" s="10"/>
      <c r="G343" s="187"/>
    </row>
    <row r="344" spans="1:7" x14ac:dyDescent="0.2">
      <c r="A344" s="8"/>
      <c r="B344" s="8"/>
      <c r="C344" s="9"/>
      <c r="D344" s="8"/>
      <c r="E344" s="8"/>
      <c r="F344" s="10"/>
      <c r="G344" s="187"/>
    </row>
    <row r="345" spans="1:7" x14ac:dyDescent="0.2">
      <c r="A345" s="8"/>
      <c r="B345" s="8"/>
      <c r="C345" s="9"/>
      <c r="D345" s="8"/>
      <c r="E345" s="541"/>
      <c r="F345" s="14"/>
      <c r="G345" s="187"/>
    </row>
    <row r="346" spans="1:7" x14ac:dyDescent="0.2">
      <c r="A346" s="8"/>
      <c r="B346" s="8"/>
      <c r="C346" s="9"/>
      <c r="D346" s="8"/>
      <c r="E346" s="8"/>
      <c r="F346" s="10"/>
      <c r="G346" s="187"/>
    </row>
    <row r="347" spans="1:7" x14ac:dyDescent="0.2">
      <c r="A347" s="8"/>
      <c r="B347" s="8"/>
      <c r="C347" s="9"/>
      <c r="D347" s="8"/>
      <c r="E347" s="8"/>
      <c r="F347" s="10"/>
      <c r="G347" s="187"/>
    </row>
    <row r="348" spans="1:7" x14ac:dyDescent="0.2">
      <c r="A348" s="8"/>
      <c r="B348" s="8"/>
      <c r="C348" s="9"/>
      <c r="D348" s="8"/>
      <c r="E348" s="8"/>
      <c r="F348" s="10"/>
      <c r="G348" s="187"/>
    </row>
    <row r="349" spans="1:7" x14ac:dyDescent="0.2">
      <c r="A349" s="8"/>
      <c r="B349" s="8"/>
      <c r="C349" s="9"/>
      <c r="D349" s="8"/>
      <c r="E349" s="8"/>
      <c r="F349" s="12"/>
      <c r="G349" s="187"/>
    </row>
    <row r="350" spans="1:7" x14ac:dyDescent="0.2">
      <c r="A350" s="8"/>
      <c r="B350" s="8"/>
      <c r="C350" s="9"/>
      <c r="D350" s="8"/>
      <c r="E350" s="8"/>
      <c r="F350" s="10"/>
      <c r="G350" s="187"/>
    </row>
    <row r="351" spans="1:7" x14ac:dyDescent="0.2">
      <c r="A351" s="8"/>
      <c r="B351" s="8"/>
      <c r="C351" s="11"/>
      <c r="D351" s="8"/>
      <c r="E351" s="8"/>
      <c r="F351" s="10"/>
      <c r="G351" s="187"/>
    </row>
    <row r="352" spans="1:7" x14ac:dyDescent="0.2">
      <c r="A352" s="8"/>
      <c r="B352" s="8"/>
      <c r="C352" s="11"/>
      <c r="D352" s="8"/>
      <c r="E352" s="8"/>
      <c r="F352" s="10"/>
      <c r="G352" s="187"/>
    </row>
    <row r="353" spans="1:7" x14ac:dyDescent="0.2">
      <c r="A353" s="8"/>
      <c r="B353" s="8"/>
      <c r="C353" s="11"/>
      <c r="D353" s="8"/>
      <c r="E353" s="8"/>
      <c r="F353" s="10"/>
      <c r="G353" s="187"/>
    </row>
    <row r="354" spans="1:7" x14ac:dyDescent="0.2">
      <c r="A354" s="8"/>
      <c r="B354" s="8"/>
      <c r="C354" s="11"/>
      <c r="D354" s="8"/>
      <c r="E354" s="8"/>
      <c r="F354" s="10"/>
      <c r="G354" s="187"/>
    </row>
    <row r="355" spans="1:7" x14ac:dyDescent="0.2">
      <c r="A355" s="8"/>
      <c r="B355" s="8"/>
      <c r="C355" s="11"/>
      <c r="D355" s="8"/>
      <c r="E355" s="541"/>
      <c r="F355" s="15"/>
      <c r="G355" s="187"/>
    </row>
    <row r="356" spans="1:7" x14ac:dyDescent="0.2">
      <c r="A356" s="8"/>
      <c r="B356" s="8"/>
      <c r="C356" s="11"/>
      <c r="D356" s="8"/>
      <c r="E356" s="8"/>
      <c r="F356" s="10"/>
      <c r="G356" s="187"/>
    </row>
    <row r="357" spans="1:7" x14ac:dyDescent="0.2">
      <c r="A357" s="6"/>
      <c r="B357" s="6"/>
      <c r="C357" s="9"/>
      <c r="D357" s="8"/>
      <c r="E357" s="8"/>
      <c r="F357" s="10"/>
      <c r="G357" s="187"/>
    </row>
    <row r="358" spans="1:7" x14ac:dyDescent="0.2">
      <c r="A358" s="6"/>
      <c r="B358" s="6"/>
      <c r="C358" s="11"/>
      <c r="D358" s="8"/>
      <c r="E358" s="8"/>
      <c r="F358" s="10"/>
      <c r="G358" s="187"/>
    </row>
    <row r="359" spans="1:7" x14ac:dyDescent="0.2">
      <c r="A359" s="6"/>
      <c r="B359" s="6"/>
      <c r="C359" s="11"/>
      <c r="D359" s="8"/>
      <c r="E359" s="8"/>
      <c r="F359" s="10"/>
      <c r="G359" s="187"/>
    </row>
    <row r="360" spans="1:7" x14ac:dyDescent="0.2">
      <c r="A360" s="6"/>
      <c r="B360" s="6"/>
      <c r="C360" s="11"/>
      <c r="D360" s="8"/>
      <c r="E360" s="8"/>
      <c r="F360" s="10"/>
      <c r="G360" s="186"/>
    </row>
    <row r="361" spans="1:7" x14ac:dyDescent="0.2">
      <c r="A361" s="6"/>
      <c r="B361" s="6"/>
      <c r="C361" s="11"/>
      <c r="D361" s="8"/>
      <c r="E361" s="8"/>
      <c r="F361" s="10"/>
      <c r="G361" s="186"/>
    </row>
    <row r="362" spans="1:7" x14ac:dyDescent="0.2">
      <c r="A362" s="6"/>
      <c r="B362" s="6"/>
      <c r="C362" s="11"/>
      <c r="D362" s="8"/>
      <c r="E362" s="8"/>
      <c r="F362" s="10"/>
      <c r="G362" s="186"/>
    </row>
    <row r="363" spans="1:7" x14ac:dyDescent="0.2">
      <c r="A363" s="6"/>
      <c r="B363" s="6"/>
      <c r="C363" s="11"/>
      <c r="D363" s="8"/>
      <c r="E363" s="8"/>
      <c r="F363" s="10"/>
      <c r="G363" s="186"/>
    </row>
    <row r="364" spans="1:7" x14ac:dyDescent="0.2">
      <c r="A364" s="6"/>
      <c r="B364" s="6"/>
      <c r="C364" s="11"/>
      <c r="D364" s="8"/>
      <c r="E364" s="8"/>
      <c r="F364" s="10"/>
      <c r="G364" s="186"/>
    </row>
    <row r="365" spans="1:7" x14ac:dyDescent="0.2">
      <c r="A365" s="6"/>
      <c r="B365" s="6"/>
      <c r="C365" s="11"/>
      <c r="D365" s="8"/>
      <c r="E365" s="8"/>
      <c r="F365" s="10"/>
      <c r="G365" s="186"/>
    </row>
    <row r="366" spans="1:7" x14ac:dyDescent="0.2">
      <c r="A366" s="6"/>
      <c r="B366" s="6"/>
      <c r="C366" s="11"/>
      <c r="D366" s="8"/>
      <c r="E366" s="8"/>
      <c r="F366" s="10"/>
      <c r="G366" s="186"/>
    </row>
    <row r="367" spans="1:7" x14ac:dyDescent="0.2">
      <c r="A367" s="6"/>
      <c r="B367" s="6"/>
      <c r="C367" s="11"/>
      <c r="D367" s="8"/>
      <c r="E367" s="8"/>
      <c r="F367" s="10"/>
      <c r="G367" s="186"/>
    </row>
    <row r="368" spans="1:7" x14ac:dyDescent="0.2">
      <c r="A368" s="6"/>
      <c r="B368" s="6"/>
      <c r="C368" s="11"/>
      <c r="D368" s="8"/>
      <c r="E368" s="8"/>
      <c r="F368" s="10"/>
      <c r="G368" s="186"/>
    </row>
    <row r="369" spans="1:7" x14ac:dyDescent="0.2">
      <c r="A369" s="6"/>
      <c r="B369" s="6"/>
      <c r="C369" s="11"/>
      <c r="D369" s="8"/>
      <c r="E369" s="8"/>
      <c r="F369" s="10"/>
      <c r="G369" s="186"/>
    </row>
    <row r="370" spans="1:7" x14ac:dyDescent="0.2">
      <c r="A370" s="6"/>
      <c r="B370" s="6"/>
      <c r="C370" s="11"/>
      <c r="D370" s="8"/>
      <c r="E370" s="8"/>
      <c r="F370" s="10"/>
      <c r="G370" s="186"/>
    </row>
    <row r="371" spans="1:7" x14ac:dyDescent="0.2">
      <c r="A371" s="6"/>
      <c r="B371" s="6"/>
      <c r="C371" s="11"/>
      <c r="D371" s="8"/>
      <c r="E371" s="8"/>
      <c r="F371" s="10"/>
      <c r="G371" s="186"/>
    </row>
    <row r="372" spans="1:7" x14ac:dyDescent="0.2">
      <c r="A372" s="6"/>
      <c r="B372" s="6"/>
      <c r="C372" s="11"/>
      <c r="D372" s="8"/>
      <c r="E372" s="8"/>
      <c r="F372" s="10"/>
      <c r="G372" s="186"/>
    </row>
    <row r="373" spans="1:7" x14ac:dyDescent="0.2">
      <c r="A373" s="6"/>
      <c r="B373" s="6"/>
      <c r="C373" s="11"/>
      <c r="D373" s="8"/>
      <c r="E373" s="8"/>
      <c r="F373" s="10"/>
      <c r="G373" s="186"/>
    </row>
    <row r="374" spans="1:7" x14ac:dyDescent="0.2">
      <c r="A374" s="6"/>
      <c r="B374" s="6"/>
      <c r="C374" s="11"/>
      <c r="D374" s="8"/>
      <c r="E374" s="8"/>
      <c r="F374" s="10"/>
      <c r="G374" s="186"/>
    </row>
    <row r="375" spans="1:7" x14ac:dyDescent="0.2">
      <c r="A375" s="6"/>
      <c r="B375" s="6"/>
      <c r="C375" s="11"/>
      <c r="D375" s="8"/>
      <c r="E375" s="8"/>
      <c r="F375" s="10"/>
      <c r="G375" s="186"/>
    </row>
    <row r="376" spans="1:7" x14ac:dyDescent="0.2">
      <c r="A376" s="6"/>
      <c r="B376" s="6"/>
      <c r="C376" s="11"/>
      <c r="D376" s="8"/>
      <c r="E376" s="8"/>
      <c r="F376" s="10"/>
      <c r="G376" s="186"/>
    </row>
    <row r="377" spans="1:7" x14ac:dyDescent="0.2">
      <c r="A377" s="6"/>
      <c r="B377" s="6"/>
      <c r="C377" s="11"/>
      <c r="D377" s="8"/>
      <c r="E377" s="8"/>
      <c r="F377" s="10"/>
      <c r="G377" s="186"/>
    </row>
    <row r="378" spans="1:7" x14ac:dyDescent="0.2">
      <c r="A378" s="6"/>
      <c r="B378" s="6"/>
      <c r="C378" s="11"/>
      <c r="D378" s="8"/>
      <c r="E378" s="8"/>
      <c r="F378" s="10"/>
      <c r="G378" s="186"/>
    </row>
    <row r="379" spans="1:7" x14ac:dyDescent="0.2">
      <c r="A379" s="6"/>
      <c r="B379" s="6"/>
      <c r="C379" s="11"/>
      <c r="D379" s="8"/>
      <c r="E379" s="8"/>
      <c r="F379" s="10"/>
      <c r="G379" s="186"/>
    </row>
    <row r="380" spans="1:7" x14ac:dyDescent="0.2">
      <c r="A380" s="6"/>
      <c r="B380" s="6"/>
      <c r="C380" s="11"/>
      <c r="D380" s="8"/>
      <c r="E380" s="8"/>
      <c r="F380" s="10"/>
      <c r="G380" s="186"/>
    </row>
    <row r="381" spans="1:7" x14ac:dyDescent="0.2">
      <c r="A381" s="6"/>
      <c r="B381" s="6"/>
      <c r="C381" s="11"/>
      <c r="D381" s="8"/>
      <c r="E381" s="8"/>
      <c r="F381" s="10"/>
      <c r="G381" s="186"/>
    </row>
    <row r="382" spans="1:7" x14ac:dyDescent="0.2">
      <c r="A382" s="6"/>
      <c r="B382" s="6"/>
      <c r="C382" s="11"/>
      <c r="D382" s="8"/>
      <c r="E382" s="8"/>
      <c r="F382" s="10"/>
      <c r="G382" s="186"/>
    </row>
    <row r="383" spans="1:7" x14ac:dyDescent="0.2">
      <c r="A383" s="6"/>
      <c r="B383" s="6"/>
      <c r="C383" s="11"/>
      <c r="D383" s="8"/>
      <c r="E383" s="8"/>
      <c r="F383" s="10"/>
      <c r="G383" s="186"/>
    </row>
    <row r="384" spans="1:7" x14ac:dyDescent="0.2">
      <c r="A384" s="6"/>
      <c r="B384" s="6"/>
      <c r="C384" s="11"/>
      <c r="D384" s="8"/>
      <c r="E384" s="8"/>
      <c r="F384" s="10"/>
      <c r="G384" s="186"/>
    </row>
    <row r="385" spans="1:7" x14ac:dyDescent="0.2">
      <c r="A385" s="6"/>
      <c r="B385" s="6"/>
      <c r="C385" s="11"/>
      <c r="D385" s="8"/>
      <c r="E385" s="8"/>
      <c r="F385" s="10"/>
      <c r="G385" s="186"/>
    </row>
    <row r="386" spans="1:7" x14ac:dyDescent="0.2">
      <c r="A386" s="6"/>
      <c r="B386" s="6"/>
      <c r="C386" s="11"/>
      <c r="D386" s="8"/>
      <c r="E386" s="8"/>
      <c r="F386" s="10"/>
      <c r="G386" s="186"/>
    </row>
    <row r="387" spans="1:7" x14ac:dyDescent="0.2">
      <c r="A387" s="6"/>
      <c r="B387" s="6"/>
      <c r="C387" s="11"/>
      <c r="D387" s="8"/>
      <c r="E387" s="8"/>
      <c r="F387" s="10"/>
      <c r="G387" s="186"/>
    </row>
    <row r="388" spans="1:7" x14ac:dyDescent="0.2">
      <c r="A388" s="6"/>
      <c r="B388" s="6"/>
      <c r="C388" s="11"/>
      <c r="D388" s="8"/>
      <c r="E388" s="8"/>
      <c r="F388" s="10"/>
      <c r="G388" s="186"/>
    </row>
    <row r="389" spans="1:7" x14ac:dyDescent="0.2">
      <c r="A389" s="6"/>
      <c r="B389" s="6"/>
      <c r="C389" s="11"/>
      <c r="D389" s="8"/>
      <c r="E389" s="8"/>
      <c r="F389" s="10"/>
      <c r="G389" s="186"/>
    </row>
    <row r="390" spans="1:7" x14ac:dyDescent="0.2">
      <c r="A390" s="6"/>
      <c r="B390" s="6"/>
      <c r="C390" s="11"/>
      <c r="D390" s="8"/>
      <c r="E390" s="8"/>
      <c r="F390" s="10"/>
      <c r="G390" s="186"/>
    </row>
    <row r="391" spans="1:7" x14ac:dyDescent="0.2">
      <c r="A391" s="6"/>
      <c r="B391" s="6"/>
      <c r="C391" s="11"/>
      <c r="D391" s="8"/>
      <c r="E391" s="8"/>
      <c r="F391" s="10"/>
      <c r="G391" s="186"/>
    </row>
    <row r="392" spans="1:7" x14ac:dyDescent="0.2">
      <c r="A392" s="6"/>
      <c r="B392" s="6"/>
      <c r="C392" s="11"/>
      <c r="D392" s="8"/>
      <c r="E392" s="8"/>
      <c r="F392" s="10"/>
      <c r="G392" s="186"/>
    </row>
    <row r="393" spans="1:7" x14ac:dyDescent="0.2">
      <c r="A393" s="6"/>
      <c r="B393" s="6"/>
      <c r="C393" s="11"/>
      <c r="D393" s="8"/>
      <c r="E393" s="8"/>
      <c r="F393" s="10"/>
      <c r="G393" s="186"/>
    </row>
    <row r="394" spans="1:7" x14ac:dyDescent="0.2">
      <c r="A394" s="6"/>
      <c r="B394" s="6"/>
      <c r="C394" s="11"/>
      <c r="D394" s="8"/>
      <c r="E394" s="8"/>
      <c r="F394" s="10"/>
      <c r="G394" s="186"/>
    </row>
    <row r="395" spans="1:7" x14ac:dyDescent="0.2">
      <c r="A395" s="6"/>
      <c r="B395" s="6"/>
      <c r="C395" s="11"/>
      <c r="D395" s="8"/>
      <c r="E395" s="8"/>
      <c r="F395" s="10"/>
      <c r="G395" s="186"/>
    </row>
    <row r="396" spans="1:7" x14ac:dyDescent="0.2">
      <c r="A396" s="6"/>
      <c r="B396" s="6"/>
      <c r="C396" s="11"/>
      <c r="D396" s="8"/>
      <c r="E396" s="8"/>
      <c r="F396" s="10"/>
      <c r="G396" s="186"/>
    </row>
    <row r="397" spans="1:7" x14ac:dyDescent="0.2">
      <c r="A397" s="6"/>
      <c r="B397" s="6"/>
      <c r="C397" s="11"/>
      <c r="D397" s="8"/>
      <c r="E397" s="8"/>
      <c r="F397" s="10"/>
      <c r="G397" s="186"/>
    </row>
    <row r="398" spans="1:7" x14ac:dyDescent="0.2">
      <c r="A398" s="6"/>
      <c r="B398" s="6"/>
      <c r="C398" s="11"/>
      <c r="D398" s="8"/>
      <c r="E398" s="8"/>
      <c r="F398" s="10"/>
      <c r="G398" s="186"/>
    </row>
    <row r="399" spans="1:7" x14ac:dyDescent="0.2">
      <c r="A399" s="6"/>
      <c r="B399" s="6"/>
      <c r="C399" s="11"/>
      <c r="D399" s="8"/>
      <c r="E399" s="8"/>
      <c r="F399" s="10"/>
      <c r="G399" s="186"/>
    </row>
    <row r="400" spans="1:7" x14ac:dyDescent="0.2">
      <c r="A400" s="6"/>
      <c r="B400" s="6"/>
      <c r="C400" s="11"/>
      <c r="D400" s="8"/>
      <c r="E400" s="8"/>
      <c r="F400" s="10"/>
      <c r="G400" s="186"/>
    </row>
    <row r="401" spans="1:7" x14ac:dyDescent="0.2">
      <c r="A401" s="6"/>
      <c r="B401" s="6"/>
      <c r="C401" s="11"/>
      <c r="D401" s="8"/>
      <c r="E401" s="8"/>
      <c r="F401" s="10"/>
      <c r="G401" s="186"/>
    </row>
    <row r="402" spans="1:7" x14ac:dyDescent="0.2">
      <c r="A402" s="8"/>
      <c r="B402" s="8"/>
      <c r="C402" s="11"/>
      <c r="D402" s="8"/>
      <c r="E402" s="8"/>
      <c r="F402" s="10"/>
      <c r="G402" s="186"/>
    </row>
    <row r="403" spans="1:7" x14ac:dyDescent="0.2">
      <c r="A403" s="8"/>
      <c r="B403" s="8"/>
      <c r="C403" s="9"/>
      <c r="D403" s="8"/>
      <c r="E403" s="8"/>
      <c r="F403" s="10"/>
      <c r="G403" s="186"/>
    </row>
    <row r="404" spans="1:7" x14ac:dyDescent="0.2">
      <c r="A404" s="6"/>
      <c r="B404" s="6"/>
      <c r="C404" s="9"/>
      <c r="D404" s="8"/>
      <c r="E404" s="8"/>
      <c r="F404" s="10"/>
      <c r="G404" s="186"/>
    </row>
    <row r="405" spans="1:7" x14ac:dyDescent="0.2">
      <c r="A405" s="8"/>
      <c r="B405" s="8"/>
      <c r="C405" s="11"/>
      <c r="D405" s="8"/>
      <c r="E405" s="8"/>
      <c r="F405" s="10"/>
      <c r="G405" s="186"/>
    </row>
    <row r="406" spans="1:7" x14ac:dyDescent="0.2">
      <c r="C406" s="9"/>
    </row>
  </sheetData>
  <mergeCells count="7">
    <mergeCell ref="A1:G1"/>
    <mergeCell ref="G2:G4"/>
    <mergeCell ref="F2:F4"/>
    <mergeCell ref="E2:E4"/>
    <mergeCell ref="D2:D4"/>
    <mergeCell ref="C2:C4"/>
    <mergeCell ref="A2:A4"/>
  </mergeCells>
  <phoneticPr fontId="0" type="noConversion"/>
  <conditionalFormatting sqref="G404">
    <cfRule type="cellIs" dxfId="1" priority="1" stopIfTrue="1" operator="equal">
      <formula>$G$1316</formula>
    </cfRule>
  </conditionalFormatting>
  <pageMargins left="0.74803149606299213" right="0.74803149606299213" top="0.98425196850393704" bottom="0.98425196850393704" header="0.51181102362204722" footer="0.51181102362204722"/>
  <pageSetup scale="64" firstPageNumber="58" fitToHeight="0" orientation="portrait" useFirstPageNumber="1" r:id="rId1"/>
  <headerFooter alignWithMargins="0"/>
  <rowBreaks count="2" manualBreakCount="2">
    <brk id="64" min="1" max="6" man="1"/>
    <brk id="128" min="1" max="6" man="1"/>
  </rowBreaks>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37"/>
  <sheetViews>
    <sheetView view="pageBreakPreview" zoomScale="81" zoomScaleSheetLayoutView="81" workbookViewId="0">
      <selection activeCell="F15" sqref="F15"/>
    </sheetView>
  </sheetViews>
  <sheetFormatPr defaultRowHeight="12.75" x14ac:dyDescent="0.2"/>
  <cols>
    <col min="2" max="2" width="12.28515625" hidden="1" customWidth="1"/>
    <col min="3" max="3" width="54.42578125" customWidth="1"/>
    <col min="4" max="4" width="9.42578125" customWidth="1"/>
    <col min="5" max="5" width="9.42578125" style="551" customWidth="1"/>
    <col min="6" max="6" width="16.5703125" style="283" customWidth="1"/>
    <col min="7" max="7" width="33.85546875" style="283" customWidth="1"/>
    <col min="8" max="8" width="12.140625" bestFit="1" customWidth="1"/>
  </cols>
  <sheetData>
    <row r="1" spans="1:7" ht="25.15" customHeight="1" x14ac:dyDescent="0.2">
      <c r="A1" s="561" t="s">
        <v>512</v>
      </c>
      <c r="B1" s="562"/>
      <c r="C1" s="562"/>
      <c r="D1" s="562"/>
      <c r="E1" s="562"/>
      <c r="F1" s="562"/>
      <c r="G1" s="563"/>
    </row>
    <row r="2" spans="1:7" x14ac:dyDescent="0.2">
      <c r="A2" s="410" t="s">
        <v>0</v>
      </c>
      <c r="B2" s="410" t="s">
        <v>1</v>
      </c>
      <c r="C2" s="410" t="s">
        <v>2</v>
      </c>
      <c r="D2" s="410" t="s">
        <v>3</v>
      </c>
      <c r="E2" s="197" t="s">
        <v>4</v>
      </c>
      <c r="F2" s="424" t="s">
        <v>5</v>
      </c>
      <c r="G2" s="425" t="s">
        <v>6</v>
      </c>
    </row>
    <row r="3" spans="1:7" x14ac:dyDescent="0.2">
      <c r="A3" s="78"/>
      <c r="B3" s="78"/>
      <c r="C3" s="79"/>
      <c r="D3" s="78"/>
      <c r="E3" s="201"/>
      <c r="F3" s="426"/>
      <c r="G3" s="184"/>
    </row>
    <row r="4" spans="1:7" x14ac:dyDescent="0.2">
      <c r="A4" s="173">
        <v>6</v>
      </c>
      <c r="B4" s="78"/>
      <c r="C4" s="174" t="s">
        <v>693</v>
      </c>
      <c r="D4" s="78"/>
      <c r="E4" s="201"/>
      <c r="F4" s="426"/>
      <c r="G4" s="184"/>
    </row>
    <row r="5" spans="1:7" x14ac:dyDescent="0.2">
      <c r="A5" s="78"/>
      <c r="B5" s="78"/>
      <c r="C5" s="79"/>
      <c r="D5" s="78"/>
      <c r="E5" s="201"/>
      <c r="F5" s="426"/>
      <c r="G5" s="184"/>
    </row>
    <row r="6" spans="1:7" x14ac:dyDescent="0.2">
      <c r="A6" s="179" t="s">
        <v>689</v>
      </c>
      <c r="B6" s="179"/>
      <c r="C6" s="180" t="s">
        <v>519</v>
      </c>
      <c r="D6" s="179" t="s">
        <v>54</v>
      </c>
      <c r="E6" s="544">
        <v>1</v>
      </c>
      <c r="F6" s="427"/>
      <c r="G6" s="391"/>
    </row>
    <row r="7" spans="1:7" x14ac:dyDescent="0.2">
      <c r="A7" s="179"/>
      <c r="B7" s="179"/>
      <c r="C7" s="180"/>
      <c r="D7" s="179"/>
      <c r="E7" s="544"/>
      <c r="F7" s="427"/>
      <c r="G7" s="391"/>
    </row>
    <row r="8" spans="1:7" x14ac:dyDescent="0.2">
      <c r="A8" s="179" t="s">
        <v>690</v>
      </c>
      <c r="B8" s="179"/>
      <c r="C8" s="428" t="s">
        <v>520</v>
      </c>
      <c r="D8" s="179" t="s">
        <v>54</v>
      </c>
      <c r="E8" s="544">
        <v>1</v>
      </c>
      <c r="F8" s="429"/>
      <c r="G8" s="391"/>
    </row>
    <row r="9" spans="1:7" x14ac:dyDescent="0.2">
      <c r="A9" s="179"/>
      <c r="B9" s="179"/>
      <c r="C9" s="430"/>
      <c r="D9" s="179"/>
      <c r="E9" s="544"/>
      <c r="F9" s="429"/>
      <c r="G9" s="391"/>
    </row>
    <row r="10" spans="1:7" x14ac:dyDescent="0.2">
      <c r="A10" s="179" t="s">
        <v>691</v>
      </c>
      <c r="B10" s="179"/>
      <c r="C10" s="180" t="s">
        <v>521</v>
      </c>
      <c r="D10" s="179" t="s">
        <v>54</v>
      </c>
      <c r="E10" s="544">
        <v>1</v>
      </c>
      <c r="F10" s="429"/>
      <c r="G10" s="391"/>
    </row>
    <row r="11" spans="1:7" x14ac:dyDescent="0.2">
      <c r="A11" s="16"/>
      <c r="B11" s="16"/>
      <c r="C11" s="17"/>
      <c r="D11" s="16"/>
      <c r="E11" s="545"/>
      <c r="F11" s="414"/>
      <c r="G11" s="280"/>
    </row>
    <row r="12" spans="1:7" x14ac:dyDescent="0.2">
      <c r="A12" s="16"/>
      <c r="B12" s="16"/>
      <c r="C12" s="17"/>
      <c r="D12" s="16"/>
      <c r="E12" s="545"/>
      <c r="F12" s="414"/>
      <c r="G12" s="280"/>
    </row>
    <row r="13" spans="1:7" x14ac:dyDescent="0.2">
      <c r="A13" s="16"/>
      <c r="B13" s="16"/>
      <c r="C13" s="17"/>
      <c r="D13" s="16"/>
      <c r="E13" s="545"/>
      <c r="F13" s="414"/>
      <c r="G13" s="280"/>
    </row>
    <row r="14" spans="1:7" x14ac:dyDescent="0.2">
      <c r="A14" s="16"/>
      <c r="B14" s="16"/>
      <c r="C14" s="17"/>
      <c r="D14" s="16"/>
      <c r="E14" s="545"/>
      <c r="F14" s="414"/>
      <c r="G14" s="280"/>
    </row>
    <row r="15" spans="1:7" x14ac:dyDescent="0.2">
      <c r="A15" s="16"/>
      <c r="B15" s="16"/>
      <c r="C15" s="17"/>
      <c r="D15" s="16"/>
      <c r="E15" s="545"/>
      <c r="F15" s="414"/>
      <c r="G15" s="280"/>
    </row>
    <row r="16" spans="1:7" x14ac:dyDescent="0.2">
      <c r="A16" s="16"/>
      <c r="B16" s="16"/>
      <c r="C16" s="17"/>
      <c r="D16" s="16"/>
      <c r="E16" s="545"/>
      <c r="F16" s="414"/>
      <c r="G16" s="280"/>
    </row>
    <row r="17" spans="1:7" x14ac:dyDescent="0.2">
      <c r="A17" s="16"/>
      <c r="B17" s="16"/>
      <c r="C17" s="17"/>
      <c r="D17" s="16"/>
      <c r="E17" s="545"/>
      <c r="F17" s="414"/>
      <c r="G17" s="280"/>
    </row>
    <row r="18" spans="1:7" x14ac:dyDescent="0.2">
      <c r="A18" s="16"/>
      <c r="B18" s="16"/>
      <c r="C18" s="17"/>
      <c r="D18" s="16"/>
      <c r="E18" s="545"/>
      <c r="F18" s="414"/>
      <c r="G18" s="280"/>
    </row>
    <row r="19" spans="1:7" x14ac:dyDescent="0.2">
      <c r="A19" s="16"/>
      <c r="B19" s="16"/>
      <c r="C19" s="17"/>
      <c r="D19" s="16"/>
      <c r="E19" s="545"/>
      <c r="F19" s="414"/>
      <c r="G19" s="280"/>
    </row>
    <row r="20" spans="1:7" x14ac:dyDescent="0.2">
      <c r="A20" s="16"/>
      <c r="B20" s="16"/>
      <c r="C20" s="17"/>
      <c r="D20" s="16"/>
      <c r="E20" s="545"/>
      <c r="F20" s="414"/>
      <c r="G20" s="280"/>
    </row>
    <row r="21" spans="1:7" x14ac:dyDescent="0.2">
      <c r="A21" s="16"/>
      <c r="B21" s="16"/>
      <c r="C21" s="17"/>
      <c r="D21" s="16"/>
      <c r="E21" s="545"/>
      <c r="F21" s="414"/>
      <c r="G21" s="280"/>
    </row>
    <row r="22" spans="1:7" x14ac:dyDescent="0.2">
      <c r="A22" s="16"/>
      <c r="B22" s="16"/>
      <c r="C22" s="17"/>
      <c r="D22" s="16"/>
      <c r="E22" s="545"/>
      <c r="F22" s="414"/>
      <c r="G22" s="280"/>
    </row>
    <row r="23" spans="1:7" x14ac:dyDescent="0.2">
      <c r="A23" s="16"/>
      <c r="B23" s="16"/>
      <c r="C23" s="17"/>
      <c r="D23" s="16"/>
      <c r="E23" s="545"/>
      <c r="F23" s="414"/>
      <c r="G23" s="280"/>
    </row>
    <row r="24" spans="1:7" x14ac:dyDescent="0.2">
      <c r="A24" s="16"/>
      <c r="B24" s="16"/>
      <c r="C24" s="17"/>
      <c r="D24" s="16"/>
      <c r="E24" s="545"/>
      <c r="F24" s="414"/>
      <c r="G24" s="280"/>
    </row>
    <row r="25" spans="1:7" x14ac:dyDescent="0.2">
      <c r="A25" s="16"/>
      <c r="B25" s="16"/>
      <c r="C25" s="17"/>
      <c r="D25" s="16"/>
      <c r="E25" s="545"/>
      <c r="F25" s="414"/>
      <c r="G25" s="280"/>
    </row>
    <row r="26" spans="1:7" x14ac:dyDescent="0.2">
      <c r="A26" s="16"/>
      <c r="B26" s="16"/>
      <c r="C26" s="17"/>
      <c r="D26" s="16"/>
      <c r="E26" s="545"/>
      <c r="F26" s="414"/>
      <c r="G26" s="280"/>
    </row>
    <row r="27" spans="1:7" x14ac:dyDescent="0.2">
      <c r="A27" s="16"/>
      <c r="B27" s="16"/>
      <c r="C27" s="17"/>
      <c r="D27" s="16"/>
      <c r="E27" s="545"/>
      <c r="F27" s="414"/>
      <c r="G27" s="280"/>
    </row>
    <row r="28" spans="1:7" x14ac:dyDescent="0.2">
      <c r="A28" s="16"/>
      <c r="B28" s="16"/>
      <c r="C28" s="17"/>
      <c r="D28" s="16"/>
      <c r="E28" s="545"/>
      <c r="F28" s="414"/>
      <c r="G28" s="280"/>
    </row>
    <row r="29" spans="1:7" x14ac:dyDescent="0.2">
      <c r="A29" s="16"/>
      <c r="B29" s="16"/>
      <c r="C29" s="17"/>
      <c r="D29" s="16"/>
      <c r="E29" s="545"/>
      <c r="F29" s="414"/>
      <c r="G29" s="280"/>
    </row>
    <row r="30" spans="1:7" x14ac:dyDescent="0.2">
      <c r="A30" s="16"/>
      <c r="B30" s="16"/>
      <c r="C30" s="17"/>
      <c r="D30" s="16"/>
      <c r="E30" s="545"/>
      <c r="F30" s="414"/>
      <c r="G30" s="280"/>
    </row>
    <row r="31" spans="1:7" x14ac:dyDescent="0.2">
      <c r="A31" s="16"/>
      <c r="B31" s="16"/>
      <c r="C31" s="17"/>
      <c r="D31" s="16"/>
      <c r="E31" s="545"/>
      <c r="F31" s="414"/>
      <c r="G31" s="280"/>
    </row>
    <row r="32" spans="1:7" x14ac:dyDescent="0.2">
      <c r="A32" s="16"/>
      <c r="B32" s="16"/>
      <c r="C32" s="17"/>
      <c r="D32" s="16"/>
      <c r="E32" s="545"/>
      <c r="F32" s="414"/>
      <c r="G32" s="280"/>
    </row>
    <row r="33" spans="1:7" x14ac:dyDescent="0.2">
      <c r="A33" s="16"/>
      <c r="B33" s="16"/>
      <c r="C33" s="17"/>
      <c r="D33" s="16"/>
      <c r="E33" s="545"/>
      <c r="F33" s="414"/>
      <c r="G33" s="280"/>
    </row>
    <row r="34" spans="1:7" x14ac:dyDescent="0.2">
      <c r="A34" s="16"/>
      <c r="B34" s="16"/>
      <c r="C34" s="17"/>
      <c r="D34" s="16"/>
      <c r="E34" s="545"/>
      <c r="F34" s="414"/>
      <c r="G34" s="280"/>
    </row>
    <row r="35" spans="1:7" x14ac:dyDescent="0.2">
      <c r="A35" s="16"/>
      <c r="B35" s="16"/>
      <c r="C35" s="17"/>
      <c r="D35" s="16"/>
      <c r="E35" s="545"/>
      <c r="F35" s="414"/>
      <c r="G35" s="280"/>
    </row>
    <row r="36" spans="1:7" x14ac:dyDescent="0.2">
      <c r="A36" s="16"/>
      <c r="B36" s="16"/>
      <c r="C36" s="17"/>
      <c r="D36" s="16"/>
      <c r="E36" s="545"/>
      <c r="F36" s="414"/>
      <c r="G36" s="280"/>
    </row>
    <row r="37" spans="1:7" x14ac:dyDescent="0.2">
      <c r="A37" s="16"/>
      <c r="B37" s="16"/>
      <c r="C37" s="17"/>
      <c r="D37" s="16"/>
      <c r="E37" s="545"/>
      <c r="F37" s="414"/>
      <c r="G37" s="280"/>
    </row>
    <row r="38" spans="1:7" x14ac:dyDescent="0.2">
      <c r="A38" s="16"/>
      <c r="B38" s="16"/>
      <c r="C38" s="17"/>
      <c r="D38" s="16"/>
      <c r="E38" s="545"/>
      <c r="F38" s="414"/>
      <c r="G38" s="280"/>
    </row>
    <row r="39" spans="1:7" x14ac:dyDescent="0.2">
      <c r="A39" s="16"/>
      <c r="B39" s="16"/>
      <c r="C39" s="17"/>
      <c r="D39" s="16"/>
      <c r="E39" s="545"/>
      <c r="F39" s="414"/>
      <c r="G39" s="280"/>
    </row>
    <row r="40" spans="1:7" x14ac:dyDescent="0.2">
      <c r="A40" s="16"/>
      <c r="B40" s="16"/>
      <c r="C40" s="17"/>
      <c r="D40" s="16"/>
      <c r="E40" s="545"/>
      <c r="F40" s="414"/>
      <c r="G40" s="280"/>
    </row>
    <row r="41" spans="1:7" x14ac:dyDescent="0.2">
      <c r="A41" s="16"/>
      <c r="B41" s="16"/>
      <c r="C41" s="17"/>
      <c r="D41" s="16"/>
      <c r="E41" s="545"/>
      <c r="F41" s="414"/>
      <c r="G41" s="280"/>
    </row>
    <row r="42" spans="1:7" x14ac:dyDescent="0.2">
      <c r="A42" s="16"/>
      <c r="B42" s="16"/>
      <c r="C42" s="17"/>
      <c r="D42" s="16"/>
      <c r="E42" s="545"/>
      <c r="F42" s="414"/>
      <c r="G42" s="280"/>
    </row>
    <row r="43" spans="1:7" x14ac:dyDescent="0.2">
      <c r="A43" s="16"/>
      <c r="B43" s="16"/>
      <c r="C43" s="17"/>
      <c r="D43" s="16"/>
      <c r="E43" s="545"/>
      <c r="F43" s="414"/>
      <c r="G43" s="280"/>
    </row>
    <row r="44" spans="1:7" x14ac:dyDescent="0.2">
      <c r="A44" s="16"/>
      <c r="B44" s="16"/>
      <c r="C44" s="17"/>
      <c r="D44" s="16"/>
      <c r="E44" s="545"/>
      <c r="F44" s="414"/>
      <c r="G44" s="280"/>
    </row>
    <row r="45" spans="1:7" x14ac:dyDescent="0.2">
      <c r="A45" s="16"/>
      <c r="B45" s="16"/>
      <c r="C45" s="17"/>
      <c r="D45" s="16"/>
      <c r="E45" s="545"/>
      <c r="F45" s="414"/>
      <c r="G45" s="280"/>
    </row>
    <row r="46" spans="1:7" x14ac:dyDescent="0.2">
      <c r="A46" s="16"/>
      <c r="B46" s="16"/>
      <c r="C46" s="17"/>
      <c r="D46" s="16"/>
      <c r="E46" s="545"/>
      <c r="F46" s="414"/>
      <c r="G46" s="280"/>
    </row>
    <row r="47" spans="1:7" x14ac:dyDescent="0.2">
      <c r="A47" s="16"/>
      <c r="B47" s="16"/>
      <c r="C47" s="17"/>
      <c r="D47" s="16"/>
      <c r="E47" s="545"/>
      <c r="F47" s="414"/>
      <c r="G47" s="280"/>
    </row>
    <row r="48" spans="1:7" x14ac:dyDescent="0.2">
      <c r="A48" s="16"/>
      <c r="B48" s="16"/>
      <c r="C48" s="17"/>
      <c r="D48" s="16"/>
      <c r="E48" s="545"/>
      <c r="F48" s="414"/>
      <c r="G48" s="280"/>
    </row>
    <row r="49" spans="1:7" x14ac:dyDescent="0.2">
      <c r="A49" s="16"/>
      <c r="B49" s="16"/>
      <c r="C49" s="17"/>
      <c r="D49" s="16"/>
      <c r="E49" s="545"/>
      <c r="F49" s="414"/>
      <c r="G49" s="280"/>
    </row>
    <row r="50" spans="1:7" x14ac:dyDescent="0.2">
      <c r="A50" s="16"/>
      <c r="B50" s="16"/>
      <c r="C50" s="17"/>
      <c r="D50" s="16"/>
      <c r="E50" s="545"/>
      <c r="F50" s="414"/>
      <c r="G50" s="280"/>
    </row>
    <row r="51" spans="1:7" x14ac:dyDescent="0.2">
      <c r="A51" s="16"/>
      <c r="B51" s="16"/>
      <c r="C51" s="17"/>
      <c r="D51" s="16"/>
      <c r="E51" s="545"/>
      <c r="F51" s="414"/>
      <c r="G51" s="280"/>
    </row>
    <row r="52" spans="1:7" x14ac:dyDescent="0.2">
      <c r="A52" s="16"/>
      <c r="B52" s="16"/>
      <c r="C52" s="17"/>
      <c r="D52" s="16"/>
      <c r="E52" s="545"/>
      <c r="F52" s="414"/>
      <c r="G52" s="280"/>
    </row>
    <row r="53" spans="1:7" x14ac:dyDescent="0.2">
      <c r="A53" s="16"/>
      <c r="B53" s="16"/>
      <c r="C53" s="17"/>
      <c r="D53" s="16"/>
      <c r="E53" s="545"/>
      <c r="F53" s="414"/>
      <c r="G53" s="280"/>
    </row>
    <row r="54" spans="1:7" x14ac:dyDescent="0.2">
      <c r="A54" s="16"/>
      <c r="B54" s="16"/>
      <c r="C54" s="17"/>
      <c r="D54" s="16"/>
      <c r="E54" s="545"/>
      <c r="F54" s="414"/>
      <c r="G54" s="280"/>
    </row>
    <row r="55" spans="1:7" x14ac:dyDescent="0.2">
      <c r="A55" s="16"/>
      <c r="B55" s="16"/>
      <c r="C55" s="17"/>
      <c r="D55" s="16"/>
      <c r="E55" s="545"/>
      <c r="F55" s="414"/>
      <c r="G55" s="280"/>
    </row>
    <row r="56" spans="1:7" x14ac:dyDescent="0.2">
      <c r="A56" s="16"/>
      <c r="B56" s="16"/>
      <c r="C56" s="17"/>
      <c r="D56" s="16"/>
      <c r="E56" s="545"/>
      <c r="F56" s="414"/>
      <c r="G56" s="280"/>
    </row>
    <row r="57" spans="1:7" x14ac:dyDescent="0.2">
      <c r="A57" s="16"/>
      <c r="B57" s="16"/>
      <c r="C57" s="17"/>
      <c r="D57" s="16"/>
      <c r="E57" s="545"/>
      <c r="F57" s="414"/>
      <c r="G57" s="280"/>
    </row>
    <row r="58" spans="1:7" x14ac:dyDescent="0.2">
      <c r="A58" s="16"/>
      <c r="B58" s="16"/>
      <c r="C58" s="17"/>
      <c r="D58" s="16"/>
      <c r="E58" s="545"/>
      <c r="F58" s="414"/>
      <c r="G58" s="280"/>
    </row>
    <row r="59" spans="1:7" x14ac:dyDescent="0.2">
      <c r="A59" s="16"/>
      <c r="B59" s="16"/>
      <c r="C59" s="17"/>
      <c r="D59" s="16"/>
      <c r="E59" s="545"/>
      <c r="F59" s="414"/>
      <c r="G59" s="280"/>
    </row>
    <row r="60" spans="1:7" x14ac:dyDescent="0.2">
      <c r="A60" s="16"/>
      <c r="B60" s="16"/>
      <c r="C60" s="17"/>
      <c r="D60" s="16"/>
      <c r="E60" s="545"/>
      <c r="F60" s="414"/>
      <c r="G60" s="280"/>
    </row>
    <row r="61" spans="1:7" x14ac:dyDescent="0.2">
      <c r="A61" s="1"/>
      <c r="B61" s="1"/>
      <c r="C61" s="2"/>
      <c r="D61" s="1"/>
      <c r="E61" s="546"/>
      <c r="F61" s="413"/>
      <c r="G61" s="281"/>
    </row>
    <row r="62" spans="1:7" x14ac:dyDescent="0.2">
      <c r="A62" s="411" t="s">
        <v>518</v>
      </c>
      <c r="B62" s="412"/>
      <c r="C62" s="412"/>
      <c r="D62" s="412"/>
      <c r="E62" s="547"/>
      <c r="F62" s="415"/>
      <c r="G62" s="431"/>
    </row>
    <row r="63" spans="1:7" x14ac:dyDescent="0.2">
      <c r="A63" s="4"/>
      <c r="B63" s="4"/>
      <c r="C63" s="5"/>
      <c r="D63" s="4"/>
      <c r="E63" s="548"/>
      <c r="F63" s="416"/>
      <c r="G63" s="282"/>
    </row>
    <row r="64" spans="1:7" x14ac:dyDescent="0.2">
      <c r="A64" s="6"/>
      <c r="B64" s="6"/>
      <c r="C64" s="6"/>
      <c r="D64" s="6"/>
      <c r="E64" s="543"/>
      <c r="F64" s="417"/>
      <c r="G64" s="188"/>
    </row>
    <row r="65" spans="1:7" x14ac:dyDescent="0.2">
      <c r="A65" s="6"/>
      <c r="B65" s="6"/>
      <c r="C65" s="6"/>
      <c r="D65" s="6"/>
      <c r="E65" s="543"/>
      <c r="F65" s="417"/>
      <c r="G65" s="188"/>
    </row>
    <row r="66" spans="1:7" x14ac:dyDescent="0.2">
      <c r="A66" s="6"/>
      <c r="B66" s="6"/>
      <c r="C66" s="6"/>
      <c r="D66" s="6"/>
      <c r="E66" s="543"/>
      <c r="F66" s="417"/>
      <c r="G66" s="188"/>
    </row>
    <row r="67" spans="1:7" x14ac:dyDescent="0.2">
      <c r="A67" s="8"/>
      <c r="B67" s="8"/>
      <c r="C67" s="9"/>
      <c r="D67" s="8"/>
      <c r="E67" s="549"/>
      <c r="F67" s="418"/>
      <c r="G67" s="186"/>
    </row>
    <row r="68" spans="1:7" x14ac:dyDescent="0.2">
      <c r="A68" s="8"/>
      <c r="B68" s="8"/>
      <c r="C68" s="9"/>
      <c r="D68" s="8"/>
      <c r="E68" s="549"/>
      <c r="F68" s="418"/>
      <c r="G68" s="186"/>
    </row>
    <row r="69" spans="1:7" x14ac:dyDescent="0.2">
      <c r="A69" s="8"/>
      <c r="B69" s="8"/>
      <c r="C69" s="9"/>
      <c r="D69" s="8"/>
      <c r="E69" s="549"/>
      <c r="F69" s="418"/>
      <c r="G69" s="186"/>
    </row>
    <row r="70" spans="1:7" x14ac:dyDescent="0.2">
      <c r="A70" s="8"/>
      <c r="B70" s="8"/>
      <c r="C70" s="9"/>
      <c r="D70" s="8"/>
      <c r="E70" s="549"/>
      <c r="F70" s="418"/>
      <c r="G70" s="186"/>
    </row>
    <row r="71" spans="1:7" x14ac:dyDescent="0.2">
      <c r="A71" s="8"/>
      <c r="B71" s="8"/>
      <c r="C71" s="11"/>
      <c r="D71" s="8"/>
      <c r="E71" s="549"/>
      <c r="F71" s="418"/>
      <c r="G71" s="187"/>
    </row>
    <row r="72" spans="1:7" x14ac:dyDescent="0.2">
      <c r="A72" s="8"/>
      <c r="B72" s="8"/>
      <c r="C72" s="11"/>
      <c r="D72" s="8"/>
      <c r="E72" s="549"/>
      <c r="F72" s="418"/>
      <c r="G72" s="187"/>
    </row>
    <row r="73" spans="1:7" x14ac:dyDescent="0.2">
      <c r="A73" s="8"/>
      <c r="B73" s="8"/>
      <c r="C73" s="9"/>
      <c r="D73" s="8"/>
      <c r="E73" s="549"/>
      <c r="F73" s="419"/>
      <c r="G73" s="187"/>
    </row>
    <row r="74" spans="1:7" x14ac:dyDescent="0.2">
      <c r="A74" s="8"/>
      <c r="B74" s="8"/>
      <c r="C74" s="9"/>
      <c r="D74" s="8"/>
      <c r="E74" s="549"/>
      <c r="F74" s="418"/>
      <c r="G74" s="187"/>
    </row>
    <row r="75" spans="1:7" x14ac:dyDescent="0.2">
      <c r="A75" s="8"/>
      <c r="B75" s="8"/>
      <c r="C75" s="9"/>
      <c r="D75" s="8"/>
      <c r="E75" s="549"/>
      <c r="F75" s="418"/>
      <c r="G75" s="187"/>
    </row>
    <row r="76" spans="1:7" x14ac:dyDescent="0.2">
      <c r="A76" s="8"/>
      <c r="B76" s="8"/>
      <c r="C76" s="9"/>
      <c r="D76" s="8"/>
      <c r="E76" s="549"/>
      <c r="F76" s="418"/>
      <c r="G76" s="187"/>
    </row>
    <row r="77" spans="1:7" x14ac:dyDescent="0.2">
      <c r="A77" s="8"/>
      <c r="B77" s="8"/>
      <c r="C77" s="9"/>
      <c r="D77" s="8"/>
      <c r="E77" s="550"/>
      <c r="F77" s="420"/>
      <c r="G77" s="187"/>
    </row>
    <row r="78" spans="1:7" x14ac:dyDescent="0.2">
      <c r="A78" s="8"/>
      <c r="B78" s="8"/>
      <c r="C78" s="9"/>
      <c r="D78" s="8"/>
      <c r="E78" s="549"/>
      <c r="F78" s="418"/>
      <c r="G78" s="187"/>
    </row>
    <row r="79" spans="1:7" x14ac:dyDescent="0.2">
      <c r="A79" s="8"/>
      <c r="B79" s="8"/>
      <c r="C79" s="9"/>
      <c r="D79" s="8"/>
      <c r="E79" s="549"/>
      <c r="F79" s="418"/>
      <c r="G79" s="187"/>
    </row>
    <row r="80" spans="1:7" x14ac:dyDescent="0.2">
      <c r="A80" s="8"/>
      <c r="B80" s="8"/>
      <c r="C80" s="9"/>
      <c r="D80" s="8"/>
      <c r="E80" s="549"/>
      <c r="F80" s="418"/>
      <c r="G80" s="187"/>
    </row>
    <row r="81" spans="1:7" x14ac:dyDescent="0.2">
      <c r="A81" s="8"/>
      <c r="B81" s="8"/>
      <c r="C81" s="9"/>
      <c r="D81" s="8"/>
      <c r="E81" s="549"/>
      <c r="F81" s="419"/>
      <c r="G81" s="187"/>
    </row>
    <row r="82" spans="1:7" x14ac:dyDescent="0.2">
      <c r="A82" s="8"/>
      <c r="B82" s="8"/>
      <c r="C82" s="11"/>
      <c r="D82" s="8"/>
      <c r="E82" s="549"/>
      <c r="F82" s="418"/>
      <c r="G82" s="187"/>
    </row>
    <row r="83" spans="1:7" x14ac:dyDescent="0.2">
      <c r="A83" s="8"/>
      <c r="B83" s="8"/>
      <c r="C83" s="11"/>
      <c r="D83" s="8"/>
      <c r="E83" s="549"/>
      <c r="F83" s="418"/>
      <c r="G83" s="187"/>
    </row>
    <row r="84" spans="1:7" x14ac:dyDescent="0.2">
      <c r="A84" s="8"/>
      <c r="B84" s="8"/>
      <c r="C84" s="11"/>
      <c r="D84" s="8"/>
      <c r="E84" s="549"/>
      <c r="F84" s="418"/>
      <c r="G84" s="187"/>
    </row>
    <row r="85" spans="1:7" x14ac:dyDescent="0.2">
      <c r="A85" s="8"/>
      <c r="B85" s="8"/>
      <c r="C85" s="11"/>
      <c r="D85" s="8"/>
      <c r="E85" s="549"/>
      <c r="F85" s="418"/>
      <c r="G85" s="187"/>
    </row>
    <row r="86" spans="1:7" x14ac:dyDescent="0.2">
      <c r="A86" s="8"/>
      <c r="B86" s="8"/>
      <c r="C86" s="11"/>
      <c r="D86" s="8"/>
      <c r="E86" s="549"/>
      <c r="F86" s="418"/>
      <c r="G86" s="187"/>
    </row>
    <row r="87" spans="1:7" x14ac:dyDescent="0.2">
      <c r="A87" s="8"/>
      <c r="B87" s="8"/>
      <c r="C87" s="11"/>
      <c r="D87" s="8"/>
      <c r="E87" s="550"/>
      <c r="F87" s="421"/>
      <c r="G87" s="187"/>
    </row>
    <row r="88" spans="1:7" x14ac:dyDescent="0.2">
      <c r="A88" s="8"/>
      <c r="B88" s="8"/>
      <c r="C88" s="9"/>
      <c r="D88" s="8"/>
      <c r="E88" s="549"/>
      <c r="F88" s="418"/>
      <c r="G88" s="187"/>
    </row>
    <row r="89" spans="1:7" x14ac:dyDescent="0.2">
      <c r="A89" s="6"/>
      <c r="B89" s="6"/>
      <c r="C89" s="11"/>
      <c r="D89" s="8"/>
      <c r="E89" s="549"/>
      <c r="F89" s="418"/>
      <c r="G89" s="187"/>
    </row>
    <row r="90" spans="1:7" x14ac:dyDescent="0.2">
      <c r="A90" s="6"/>
      <c r="B90" s="6"/>
      <c r="C90" s="11"/>
      <c r="D90" s="8"/>
      <c r="E90" s="549"/>
      <c r="F90" s="418"/>
      <c r="G90" s="187"/>
    </row>
    <row r="91" spans="1:7" x14ac:dyDescent="0.2">
      <c r="A91" s="6"/>
      <c r="B91" s="6"/>
      <c r="C91" s="11"/>
      <c r="D91" s="8"/>
      <c r="E91" s="549"/>
      <c r="F91" s="418"/>
      <c r="G91" s="187"/>
    </row>
    <row r="92" spans="1:7" x14ac:dyDescent="0.2">
      <c r="A92" s="6"/>
      <c r="B92" s="6"/>
      <c r="C92" s="11"/>
      <c r="D92" s="8"/>
      <c r="E92" s="549"/>
      <c r="F92" s="418"/>
      <c r="G92" s="186"/>
    </row>
    <row r="93" spans="1:7" x14ac:dyDescent="0.2">
      <c r="A93" s="6"/>
      <c r="B93" s="6"/>
      <c r="C93" s="11"/>
      <c r="D93" s="8"/>
      <c r="E93" s="549"/>
      <c r="F93" s="418"/>
      <c r="G93" s="186"/>
    </row>
    <row r="94" spans="1:7" x14ac:dyDescent="0.2">
      <c r="A94" s="6"/>
      <c r="B94" s="6"/>
      <c r="C94" s="11"/>
      <c r="D94" s="8"/>
      <c r="E94" s="549"/>
      <c r="F94" s="418"/>
      <c r="G94" s="186"/>
    </row>
    <row r="95" spans="1:7" x14ac:dyDescent="0.2">
      <c r="A95" s="6"/>
      <c r="B95" s="6"/>
      <c r="C95" s="11"/>
      <c r="D95" s="8"/>
      <c r="E95" s="549"/>
      <c r="F95" s="418"/>
      <c r="G95" s="186"/>
    </row>
    <row r="96" spans="1:7" x14ac:dyDescent="0.2">
      <c r="A96" s="6"/>
      <c r="B96" s="6"/>
      <c r="C96" s="11"/>
      <c r="D96" s="8"/>
      <c r="E96" s="549"/>
      <c r="F96" s="418"/>
      <c r="G96" s="186"/>
    </row>
    <row r="97" spans="1:7" x14ac:dyDescent="0.2">
      <c r="A97" s="6"/>
      <c r="B97" s="6"/>
      <c r="C97" s="11"/>
      <c r="D97" s="8"/>
      <c r="E97" s="549"/>
      <c r="F97" s="418"/>
      <c r="G97" s="186"/>
    </row>
    <row r="98" spans="1:7" x14ac:dyDescent="0.2">
      <c r="A98" s="6"/>
      <c r="B98" s="6"/>
      <c r="C98" s="11"/>
      <c r="D98" s="8"/>
      <c r="E98" s="549"/>
      <c r="F98" s="418"/>
      <c r="G98" s="186"/>
    </row>
    <row r="99" spans="1:7" x14ac:dyDescent="0.2">
      <c r="A99" s="6"/>
      <c r="B99" s="6"/>
      <c r="C99" s="11"/>
      <c r="D99" s="8"/>
      <c r="E99" s="549"/>
      <c r="F99" s="418"/>
      <c r="G99" s="186"/>
    </row>
    <row r="100" spans="1:7" x14ac:dyDescent="0.2">
      <c r="A100" s="6"/>
      <c r="B100" s="6"/>
      <c r="C100" s="11"/>
      <c r="D100" s="8"/>
      <c r="E100" s="549"/>
      <c r="F100" s="418"/>
      <c r="G100" s="186"/>
    </row>
    <row r="101" spans="1:7" x14ac:dyDescent="0.2">
      <c r="A101" s="6"/>
      <c r="B101" s="6"/>
      <c r="C101" s="11"/>
      <c r="D101" s="8"/>
      <c r="E101" s="549"/>
      <c r="F101" s="418"/>
      <c r="G101" s="186"/>
    </row>
    <row r="102" spans="1:7" x14ac:dyDescent="0.2">
      <c r="A102" s="6"/>
      <c r="B102" s="6"/>
      <c r="C102" s="11"/>
      <c r="D102" s="8"/>
      <c r="E102" s="549"/>
      <c r="F102" s="418"/>
      <c r="G102" s="186"/>
    </row>
    <row r="103" spans="1:7" x14ac:dyDescent="0.2">
      <c r="A103" s="6"/>
      <c r="B103" s="6"/>
      <c r="C103" s="11"/>
      <c r="D103" s="8"/>
      <c r="E103" s="549"/>
      <c r="F103" s="418"/>
      <c r="G103" s="186"/>
    </row>
    <row r="104" spans="1:7" x14ac:dyDescent="0.2">
      <c r="A104" s="6"/>
      <c r="B104" s="6"/>
      <c r="C104" s="11"/>
      <c r="D104" s="8"/>
      <c r="E104" s="549"/>
      <c r="F104" s="418"/>
      <c r="G104" s="186"/>
    </row>
    <row r="105" spans="1:7" x14ac:dyDescent="0.2">
      <c r="A105" s="6"/>
      <c r="B105" s="6"/>
      <c r="C105" s="11"/>
      <c r="D105" s="8"/>
      <c r="E105" s="549"/>
      <c r="F105" s="418"/>
      <c r="G105" s="186"/>
    </row>
    <row r="106" spans="1:7" x14ac:dyDescent="0.2">
      <c r="A106" s="6"/>
      <c r="B106" s="6"/>
      <c r="C106" s="11"/>
      <c r="D106" s="8"/>
      <c r="E106" s="549"/>
      <c r="F106" s="418"/>
      <c r="G106" s="186"/>
    </row>
    <row r="107" spans="1:7" x14ac:dyDescent="0.2">
      <c r="A107" s="6"/>
      <c r="B107" s="6"/>
      <c r="C107" s="11"/>
      <c r="D107" s="8"/>
      <c r="E107" s="549"/>
      <c r="F107" s="418"/>
      <c r="G107" s="186"/>
    </row>
    <row r="108" spans="1:7" x14ac:dyDescent="0.2">
      <c r="A108" s="6"/>
      <c r="B108" s="6"/>
      <c r="C108" s="11"/>
      <c r="D108" s="8"/>
      <c r="E108" s="549"/>
      <c r="F108" s="418"/>
      <c r="G108" s="186"/>
    </row>
    <row r="109" spans="1:7" x14ac:dyDescent="0.2">
      <c r="A109" s="6"/>
      <c r="B109" s="6"/>
      <c r="C109" s="11"/>
      <c r="D109" s="8"/>
      <c r="E109" s="549"/>
      <c r="F109" s="418"/>
      <c r="G109" s="186"/>
    </row>
    <row r="110" spans="1:7" x14ac:dyDescent="0.2">
      <c r="A110" s="6"/>
      <c r="B110" s="6"/>
      <c r="C110" s="11"/>
      <c r="D110" s="8"/>
      <c r="E110" s="549"/>
      <c r="F110" s="418"/>
      <c r="G110" s="186"/>
    </row>
    <row r="111" spans="1:7" x14ac:dyDescent="0.2">
      <c r="A111" s="6"/>
      <c r="B111" s="6"/>
      <c r="C111" s="11"/>
      <c r="D111" s="8"/>
      <c r="E111" s="549"/>
      <c r="F111" s="418"/>
      <c r="G111" s="186"/>
    </row>
    <row r="112" spans="1:7" x14ac:dyDescent="0.2">
      <c r="A112" s="6"/>
      <c r="B112" s="6"/>
      <c r="C112" s="11"/>
      <c r="D112" s="8"/>
      <c r="E112" s="549"/>
      <c r="F112" s="418"/>
      <c r="G112" s="186"/>
    </row>
    <row r="113" spans="1:7" x14ac:dyDescent="0.2">
      <c r="A113" s="6"/>
      <c r="B113" s="6"/>
      <c r="C113" s="11"/>
      <c r="D113" s="8"/>
      <c r="E113" s="549"/>
      <c r="F113" s="418"/>
      <c r="G113" s="186"/>
    </row>
    <row r="114" spans="1:7" x14ac:dyDescent="0.2">
      <c r="A114" s="6"/>
      <c r="B114" s="6"/>
      <c r="C114" s="11"/>
      <c r="D114" s="8"/>
      <c r="E114" s="549"/>
      <c r="F114" s="418"/>
      <c r="G114" s="186"/>
    </row>
    <row r="115" spans="1:7" x14ac:dyDescent="0.2">
      <c r="A115" s="6"/>
      <c r="B115" s="6"/>
      <c r="C115" s="11"/>
      <c r="D115" s="8"/>
      <c r="E115" s="549"/>
      <c r="F115" s="418"/>
      <c r="G115" s="186"/>
    </row>
    <row r="116" spans="1:7" x14ac:dyDescent="0.2">
      <c r="A116" s="6"/>
      <c r="B116" s="6"/>
      <c r="C116" s="11"/>
      <c r="D116" s="8"/>
      <c r="E116" s="549"/>
      <c r="F116" s="418"/>
      <c r="G116" s="186"/>
    </row>
    <row r="117" spans="1:7" x14ac:dyDescent="0.2">
      <c r="A117" s="6"/>
      <c r="B117" s="6"/>
      <c r="C117" s="11"/>
      <c r="D117" s="8"/>
      <c r="E117" s="549"/>
      <c r="F117" s="418"/>
      <c r="G117" s="186"/>
    </row>
    <row r="118" spans="1:7" x14ac:dyDescent="0.2">
      <c r="A118" s="6"/>
      <c r="B118" s="6"/>
      <c r="C118" s="11"/>
      <c r="D118" s="8"/>
      <c r="E118" s="549"/>
      <c r="F118" s="418"/>
      <c r="G118" s="186"/>
    </row>
    <row r="119" spans="1:7" x14ac:dyDescent="0.2">
      <c r="A119" s="6"/>
      <c r="B119" s="6"/>
      <c r="C119" s="11"/>
      <c r="D119" s="8"/>
      <c r="E119" s="549"/>
      <c r="F119" s="418"/>
      <c r="G119" s="186"/>
    </row>
    <row r="120" spans="1:7" x14ac:dyDescent="0.2">
      <c r="A120" s="6"/>
      <c r="B120" s="6"/>
      <c r="C120" s="11"/>
      <c r="D120" s="8"/>
      <c r="E120" s="549"/>
      <c r="F120" s="418"/>
      <c r="G120" s="186"/>
    </row>
    <row r="121" spans="1:7" x14ac:dyDescent="0.2">
      <c r="A121" s="6"/>
      <c r="B121" s="6"/>
      <c r="C121" s="11"/>
      <c r="D121" s="8"/>
      <c r="E121" s="549"/>
      <c r="F121" s="418"/>
      <c r="G121" s="186"/>
    </row>
    <row r="122" spans="1:7" x14ac:dyDescent="0.2">
      <c r="A122" s="6"/>
      <c r="B122" s="6"/>
      <c r="C122" s="11"/>
      <c r="D122" s="8"/>
      <c r="E122" s="549"/>
      <c r="F122" s="418"/>
      <c r="G122" s="186"/>
    </row>
    <row r="123" spans="1:7" x14ac:dyDescent="0.2">
      <c r="A123" s="6"/>
      <c r="B123" s="6"/>
      <c r="C123" s="11"/>
      <c r="D123" s="8"/>
      <c r="E123" s="549"/>
      <c r="F123" s="418"/>
      <c r="G123" s="186"/>
    </row>
    <row r="124" spans="1:7" x14ac:dyDescent="0.2">
      <c r="A124" s="6"/>
      <c r="B124" s="6"/>
      <c r="C124" s="11"/>
      <c r="D124" s="8"/>
      <c r="E124" s="549"/>
      <c r="F124" s="418"/>
      <c r="G124" s="186"/>
    </row>
    <row r="125" spans="1:7" x14ac:dyDescent="0.2">
      <c r="A125" s="6"/>
      <c r="B125" s="6"/>
      <c r="C125" s="11"/>
      <c r="D125" s="8"/>
      <c r="E125" s="549"/>
      <c r="F125" s="418"/>
      <c r="G125" s="186"/>
    </row>
    <row r="126" spans="1:7" x14ac:dyDescent="0.2">
      <c r="A126" s="6"/>
      <c r="B126" s="6"/>
      <c r="C126" s="11"/>
      <c r="D126" s="8"/>
      <c r="E126" s="549"/>
      <c r="F126" s="418"/>
      <c r="G126" s="186"/>
    </row>
    <row r="127" spans="1:7" x14ac:dyDescent="0.2">
      <c r="A127" s="6"/>
      <c r="B127" s="6"/>
      <c r="C127" s="11"/>
      <c r="D127" s="8"/>
      <c r="E127" s="549"/>
      <c r="F127" s="418"/>
      <c r="G127" s="186"/>
    </row>
    <row r="128" spans="1:7" x14ac:dyDescent="0.2">
      <c r="A128" s="6"/>
      <c r="B128" s="6"/>
      <c r="C128" s="11"/>
      <c r="D128" s="8"/>
      <c r="E128" s="549"/>
      <c r="F128" s="418"/>
      <c r="G128" s="186"/>
    </row>
    <row r="129" spans="1:7" x14ac:dyDescent="0.2">
      <c r="A129" s="6"/>
      <c r="B129" s="6"/>
      <c r="C129" s="11"/>
      <c r="D129" s="8"/>
      <c r="E129" s="549"/>
      <c r="F129" s="418"/>
      <c r="G129" s="186"/>
    </row>
    <row r="130" spans="1:7" x14ac:dyDescent="0.2">
      <c r="A130" s="6"/>
      <c r="B130" s="6"/>
      <c r="C130" s="11"/>
      <c r="D130" s="8"/>
      <c r="E130" s="549"/>
      <c r="F130" s="418"/>
      <c r="G130" s="186"/>
    </row>
    <row r="131" spans="1:7" x14ac:dyDescent="0.2">
      <c r="A131" s="6"/>
      <c r="B131" s="6"/>
      <c r="C131" s="11"/>
      <c r="D131" s="8"/>
      <c r="E131" s="549"/>
      <c r="F131" s="418"/>
      <c r="G131" s="186"/>
    </row>
    <row r="132" spans="1:7" x14ac:dyDescent="0.2">
      <c r="A132" s="6"/>
      <c r="B132" s="6"/>
      <c r="C132" s="11"/>
      <c r="D132" s="8"/>
      <c r="E132" s="549"/>
      <c r="F132" s="418"/>
      <c r="G132" s="186"/>
    </row>
    <row r="133" spans="1:7" x14ac:dyDescent="0.2">
      <c r="A133" s="6"/>
      <c r="B133" s="6"/>
      <c r="C133" s="11"/>
      <c r="D133" s="8"/>
      <c r="E133" s="549"/>
      <c r="F133" s="418"/>
      <c r="G133" s="186"/>
    </row>
    <row r="134" spans="1:7" x14ac:dyDescent="0.2">
      <c r="A134" s="8"/>
      <c r="B134" s="8"/>
      <c r="C134" s="9"/>
      <c r="D134" s="8"/>
      <c r="E134" s="549"/>
      <c r="F134" s="418"/>
      <c r="G134" s="186"/>
    </row>
    <row r="135" spans="1:7" x14ac:dyDescent="0.2">
      <c r="A135" s="8"/>
      <c r="B135" s="8"/>
      <c r="C135" s="9"/>
      <c r="D135" s="8"/>
      <c r="E135" s="549"/>
      <c r="F135" s="418"/>
      <c r="G135" s="186"/>
    </row>
    <row r="136" spans="1:7" x14ac:dyDescent="0.2">
      <c r="A136" s="6"/>
      <c r="B136" s="6"/>
      <c r="C136" s="11"/>
      <c r="D136" s="8"/>
      <c r="E136" s="549"/>
      <c r="F136" s="418"/>
      <c r="G136" s="186"/>
    </row>
    <row r="137" spans="1:7" x14ac:dyDescent="0.2">
      <c r="A137" s="8"/>
      <c r="B137" s="8"/>
      <c r="C137" s="9"/>
      <c r="D137" s="8"/>
      <c r="E137" s="549"/>
      <c r="F137" s="418"/>
      <c r="G137" s="186"/>
    </row>
  </sheetData>
  <mergeCells count="1">
    <mergeCell ref="A1:G1"/>
  </mergeCells>
  <phoneticPr fontId="0" type="noConversion"/>
  <conditionalFormatting sqref="G136">
    <cfRule type="cellIs" dxfId="0" priority="2" stopIfTrue="1" operator="equal">
      <formula>$G$1048</formula>
    </cfRule>
  </conditionalFormatting>
  <pageMargins left="0.74803149606299213" right="0.74803149606299213" top="0.98425196850393704" bottom="0.98425196850393704" header="0.51181102362204722" footer="0.51181102362204722"/>
  <pageSetup scale="67" firstPageNumber="54" fitToHeight="0"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10"/>
  <sheetViews>
    <sheetView tabSelected="1" view="pageBreakPreview" zoomScale="91" zoomScaleNormal="100" zoomScaleSheetLayoutView="91" workbookViewId="0">
      <selection activeCell="E14" sqref="E14"/>
    </sheetView>
  </sheetViews>
  <sheetFormatPr defaultColWidth="9.140625" defaultRowHeight="12.75" x14ac:dyDescent="0.2"/>
  <cols>
    <col min="1" max="1" width="9.140625" style="92"/>
    <col min="2" max="2" width="41.28515625" style="91" customWidth="1"/>
    <col min="3" max="3" width="11.85546875" style="91" customWidth="1"/>
    <col min="4" max="4" width="11.42578125" style="92" bestFit="1" customWidth="1"/>
    <col min="5" max="5" width="18.7109375" style="214" customWidth="1"/>
    <col min="6" max="6" width="30.42578125" style="247" customWidth="1"/>
    <col min="7" max="7" width="12.42578125" style="91" bestFit="1" customWidth="1"/>
    <col min="8" max="8" width="14.28515625" style="91" bestFit="1" customWidth="1"/>
    <col min="9" max="16384" width="9.140625" style="91"/>
  </cols>
  <sheetData>
    <row r="1" spans="1:8" ht="28.15" customHeight="1" x14ac:dyDescent="0.2">
      <c r="A1" s="192" t="s">
        <v>496</v>
      </c>
      <c r="B1" s="193"/>
      <c r="C1" s="193"/>
      <c r="D1" s="193"/>
      <c r="E1" s="193"/>
      <c r="F1" s="405"/>
    </row>
    <row r="2" spans="1:8" s="94" customFormat="1" ht="27.75" customHeight="1" x14ac:dyDescent="0.2">
      <c r="A2" s="108" t="s">
        <v>0</v>
      </c>
      <c r="B2" s="110" t="s">
        <v>2</v>
      </c>
      <c r="C2" s="111" t="s">
        <v>3</v>
      </c>
      <c r="D2" s="112" t="s">
        <v>4</v>
      </c>
      <c r="E2" s="215" t="s">
        <v>161</v>
      </c>
      <c r="F2" s="240" t="s">
        <v>6</v>
      </c>
    </row>
    <row r="3" spans="1:8" s="94" customFormat="1" x14ac:dyDescent="0.2">
      <c r="A3" s="216"/>
      <c r="B3" s="216"/>
      <c r="C3" s="216"/>
      <c r="D3" s="216"/>
      <c r="E3" s="216"/>
      <c r="F3" s="241"/>
    </row>
    <row r="4" spans="1:8" s="94" customFormat="1" x14ac:dyDescent="0.2">
      <c r="A4" s="217"/>
      <c r="B4" s="218" t="s">
        <v>493</v>
      </c>
      <c r="C4" s="219"/>
      <c r="D4" s="220"/>
      <c r="E4" s="221"/>
      <c r="F4" s="242"/>
    </row>
    <row r="5" spans="1:8" s="94" customFormat="1" x14ac:dyDescent="0.2">
      <c r="A5" s="217"/>
      <c r="B5" s="218"/>
      <c r="C5" s="219"/>
      <c r="D5" s="220"/>
      <c r="E5" s="221"/>
      <c r="F5" s="242"/>
    </row>
    <row r="6" spans="1:8" s="211" customFormat="1" x14ac:dyDescent="0.2">
      <c r="A6" s="224" t="s">
        <v>461</v>
      </c>
      <c r="B6" s="225" t="s">
        <v>8</v>
      </c>
      <c r="C6" s="129"/>
      <c r="D6" s="129"/>
      <c r="E6" s="226"/>
      <c r="F6" s="243"/>
      <c r="G6" s="210"/>
    </row>
    <row r="7" spans="1:8" s="211" customFormat="1" x14ac:dyDescent="0.2">
      <c r="A7" s="224"/>
      <c r="B7" s="225"/>
      <c r="C7" s="129"/>
      <c r="D7" s="129"/>
      <c r="E7" s="226"/>
      <c r="F7" s="243"/>
      <c r="G7" s="210"/>
    </row>
    <row r="8" spans="1:8" s="211" customFormat="1" ht="24" x14ac:dyDescent="0.2">
      <c r="A8" s="129" t="s">
        <v>461</v>
      </c>
      <c r="B8" s="227" t="s">
        <v>462</v>
      </c>
      <c r="C8" s="129" t="s">
        <v>12</v>
      </c>
      <c r="D8" s="228">
        <f>15*15*2</f>
        <v>450</v>
      </c>
      <c r="E8" s="229"/>
      <c r="F8" s="243"/>
      <c r="G8" s="212"/>
    </row>
    <row r="9" spans="1:8" s="211" customFormat="1" x14ac:dyDescent="0.2">
      <c r="A9" s="129"/>
      <c r="B9" s="227"/>
      <c r="C9" s="129"/>
      <c r="D9" s="228"/>
      <c r="E9" s="229"/>
      <c r="F9" s="243"/>
    </row>
    <row r="10" spans="1:8" s="211" customFormat="1" x14ac:dyDescent="0.2">
      <c r="A10" s="224" t="s">
        <v>463</v>
      </c>
      <c r="B10" s="225" t="s">
        <v>175</v>
      </c>
      <c r="C10" s="129"/>
      <c r="D10" s="228"/>
      <c r="E10" s="229"/>
      <c r="F10" s="243"/>
    </row>
    <row r="11" spans="1:8" s="211" customFormat="1" x14ac:dyDescent="0.2">
      <c r="A11" s="224"/>
      <c r="B11" s="225"/>
      <c r="C11" s="129"/>
      <c r="D11" s="228"/>
      <c r="E11" s="229"/>
      <c r="F11" s="243"/>
    </row>
    <row r="12" spans="1:8" ht="13.5" x14ac:dyDescent="0.2">
      <c r="A12" s="129" t="s">
        <v>464</v>
      </c>
      <c r="B12" s="227" t="s">
        <v>465</v>
      </c>
      <c r="C12" s="129" t="s">
        <v>458</v>
      </c>
      <c r="D12" s="228">
        <f>400*1.2</f>
        <v>480</v>
      </c>
      <c r="E12" s="230"/>
      <c r="F12" s="243"/>
    </row>
    <row r="13" spans="1:8" x14ac:dyDescent="0.2">
      <c r="A13" s="129"/>
      <c r="B13" s="227"/>
      <c r="C13" s="129"/>
      <c r="D13" s="228"/>
      <c r="E13" s="229"/>
      <c r="F13" s="243"/>
    </row>
    <row r="14" spans="1:8" x14ac:dyDescent="0.2">
      <c r="A14" s="129" t="s">
        <v>466</v>
      </c>
      <c r="B14" s="227" t="s">
        <v>467</v>
      </c>
      <c r="C14" s="122"/>
      <c r="D14" s="122"/>
      <c r="E14" s="230"/>
      <c r="F14" s="243"/>
    </row>
    <row r="15" spans="1:8" x14ac:dyDescent="0.2">
      <c r="A15" s="129"/>
      <c r="B15" s="227"/>
      <c r="C15" s="122"/>
      <c r="D15" s="122"/>
      <c r="E15" s="230"/>
      <c r="F15" s="243"/>
    </row>
    <row r="16" spans="1:8" ht="13.5" x14ac:dyDescent="0.2">
      <c r="A16" s="129"/>
      <c r="B16" s="227" t="s">
        <v>497</v>
      </c>
      <c r="C16" s="129" t="s">
        <v>458</v>
      </c>
      <c r="D16" s="228">
        <f>(0.5*11*13)+(0.5*10*8)</f>
        <v>111.5</v>
      </c>
      <c r="E16" s="229"/>
      <c r="F16" s="243"/>
      <c r="H16" s="213"/>
    </row>
    <row r="17" spans="1:8" x14ac:dyDescent="0.2">
      <c r="A17" s="129"/>
      <c r="B17" s="227"/>
      <c r="C17" s="129"/>
      <c r="D17" s="228"/>
      <c r="E17" s="229"/>
      <c r="F17" s="243"/>
      <c r="H17" s="213"/>
    </row>
    <row r="18" spans="1:8" ht="13.5" x14ac:dyDescent="0.2">
      <c r="A18" s="129"/>
      <c r="B18" s="227" t="s">
        <v>468</v>
      </c>
      <c r="C18" s="129" t="s">
        <v>458</v>
      </c>
      <c r="D18" s="228">
        <f>D12*0.12</f>
        <v>57.599999999999994</v>
      </c>
      <c r="E18" s="229"/>
      <c r="F18" s="243"/>
    </row>
    <row r="19" spans="1:8" x14ac:dyDescent="0.2">
      <c r="A19" s="129"/>
      <c r="B19" s="227"/>
      <c r="C19" s="129"/>
      <c r="D19" s="228"/>
      <c r="E19" s="229"/>
      <c r="F19" s="243"/>
    </row>
    <row r="20" spans="1:8" ht="13.5" x14ac:dyDescent="0.2">
      <c r="A20" s="129"/>
      <c r="B20" s="227" t="s">
        <v>750</v>
      </c>
      <c r="C20" s="129" t="s">
        <v>458</v>
      </c>
      <c r="D20" s="228">
        <f>D12*0.6</f>
        <v>288</v>
      </c>
      <c r="E20" s="229"/>
      <c r="F20" s="243"/>
    </row>
    <row r="21" spans="1:8" x14ac:dyDescent="0.2">
      <c r="A21" s="129"/>
      <c r="B21" s="227"/>
      <c r="C21" s="129"/>
      <c r="D21" s="228"/>
      <c r="E21" s="229"/>
      <c r="F21" s="243"/>
    </row>
    <row r="22" spans="1:8" ht="36" x14ac:dyDescent="0.2">
      <c r="A22" s="129"/>
      <c r="B22" s="227" t="s">
        <v>469</v>
      </c>
      <c r="C22" s="129" t="s">
        <v>17</v>
      </c>
      <c r="D22" s="228">
        <f>D12*0.1</f>
        <v>48</v>
      </c>
      <c r="E22" s="229"/>
      <c r="F22" s="243"/>
    </row>
    <row r="23" spans="1:8" x14ac:dyDescent="0.2">
      <c r="A23" s="129"/>
      <c r="B23" s="227"/>
      <c r="C23" s="129"/>
      <c r="D23" s="228"/>
      <c r="E23" s="229"/>
      <c r="F23" s="243"/>
    </row>
    <row r="24" spans="1:8" x14ac:dyDescent="0.2">
      <c r="A24" s="224" t="s">
        <v>470</v>
      </c>
      <c r="B24" s="225" t="s">
        <v>471</v>
      </c>
      <c r="C24" s="129"/>
      <c r="D24" s="228"/>
      <c r="E24" s="229"/>
      <c r="F24" s="243"/>
    </row>
    <row r="25" spans="1:8" x14ac:dyDescent="0.2">
      <c r="A25" s="129"/>
      <c r="B25" s="231"/>
      <c r="C25" s="129"/>
      <c r="D25" s="228"/>
      <c r="E25" s="229"/>
      <c r="F25" s="243"/>
    </row>
    <row r="26" spans="1:8" ht="36" x14ac:dyDescent="0.2">
      <c r="A26" s="129" t="s">
        <v>472</v>
      </c>
      <c r="B26" s="227" t="s">
        <v>473</v>
      </c>
      <c r="C26" s="56"/>
      <c r="D26" s="228"/>
      <c r="E26" s="229"/>
      <c r="F26" s="243"/>
    </row>
    <row r="27" spans="1:8" x14ac:dyDescent="0.2">
      <c r="A27" s="129"/>
      <c r="B27" s="227"/>
      <c r="C27" s="56"/>
      <c r="D27" s="228"/>
      <c r="E27" s="229"/>
      <c r="F27" s="243"/>
    </row>
    <row r="28" spans="1:8" x14ac:dyDescent="0.2">
      <c r="A28" s="129"/>
      <c r="B28" s="227" t="s">
        <v>474</v>
      </c>
      <c r="C28" s="129" t="s">
        <v>54</v>
      </c>
      <c r="D28" s="228">
        <v>1</v>
      </c>
      <c r="E28" s="229"/>
      <c r="F28" s="243"/>
    </row>
    <row r="29" spans="1:8" x14ac:dyDescent="0.2">
      <c r="A29" s="129"/>
      <c r="B29" s="227"/>
      <c r="C29" s="56"/>
      <c r="D29" s="228"/>
      <c r="E29" s="229"/>
      <c r="F29" s="243"/>
    </row>
    <row r="30" spans="1:8" x14ac:dyDescent="0.2">
      <c r="A30" s="129"/>
      <c r="B30" s="227" t="s">
        <v>475</v>
      </c>
      <c r="C30" s="129" t="s">
        <v>54</v>
      </c>
      <c r="D30" s="228">
        <v>1</v>
      </c>
      <c r="E30" s="229"/>
      <c r="F30" s="243"/>
    </row>
    <row r="31" spans="1:8" x14ac:dyDescent="0.2">
      <c r="A31" s="129"/>
      <c r="B31" s="227"/>
      <c r="C31" s="129"/>
      <c r="D31" s="228"/>
      <c r="E31" s="229"/>
      <c r="F31" s="243"/>
    </row>
    <row r="32" spans="1:8" x14ac:dyDescent="0.2">
      <c r="A32" s="129"/>
      <c r="B32" s="227" t="s">
        <v>688</v>
      </c>
      <c r="C32" s="129" t="s">
        <v>54</v>
      </c>
      <c r="D32" s="228">
        <v>1</v>
      </c>
      <c r="E32" s="229"/>
      <c r="F32" s="243"/>
    </row>
    <row r="33" spans="1:8" x14ac:dyDescent="0.2">
      <c r="A33" s="129"/>
      <c r="B33" s="227"/>
      <c r="C33" s="129"/>
      <c r="D33" s="233"/>
      <c r="E33" s="229"/>
      <c r="F33" s="243"/>
    </row>
    <row r="34" spans="1:8" x14ac:dyDescent="0.2">
      <c r="A34" s="224" t="s">
        <v>476</v>
      </c>
      <c r="B34" s="225" t="s">
        <v>182</v>
      </c>
      <c r="C34" s="129"/>
      <c r="D34" s="233"/>
      <c r="E34" s="229"/>
      <c r="F34" s="243"/>
    </row>
    <row r="35" spans="1:8" x14ac:dyDescent="0.2">
      <c r="A35" s="129"/>
      <c r="B35" s="227"/>
      <c r="C35" s="129"/>
      <c r="D35" s="233"/>
      <c r="E35" s="229"/>
      <c r="F35" s="243"/>
    </row>
    <row r="36" spans="1:8" x14ac:dyDescent="0.2">
      <c r="A36" s="129"/>
      <c r="B36" s="552" t="s">
        <v>477</v>
      </c>
      <c r="C36" s="129"/>
      <c r="D36" s="233"/>
      <c r="E36" s="229"/>
      <c r="F36" s="243"/>
    </row>
    <row r="37" spans="1:8" x14ac:dyDescent="0.2">
      <c r="A37" s="129"/>
      <c r="B37" s="227"/>
      <c r="C37" s="129"/>
      <c r="D37" s="233"/>
      <c r="E37" s="229"/>
      <c r="F37" s="243"/>
    </row>
    <row r="38" spans="1:8" x14ac:dyDescent="0.2">
      <c r="A38" s="129" t="s">
        <v>478</v>
      </c>
      <c r="B38" s="227" t="s">
        <v>494</v>
      </c>
      <c r="C38" s="129"/>
      <c r="D38" s="233"/>
      <c r="E38" s="229"/>
      <c r="F38" s="243"/>
    </row>
    <row r="39" spans="1:8" x14ac:dyDescent="0.2">
      <c r="A39" s="129"/>
      <c r="B39" s="227"/>
      <c r="C39" s="129"/>
      <c r="D39" s="233"/>
      <c r="E39" s="229"/>
      <c r="F39" s="243"/>
    </row>
    <row r="40" spans="1:8" x14ac:dyDescent="0.2">
      <c r="A40" s="129"/>
      <c r="B40" s="227" t="s">
        <v>479</v>
      </c>
      <c r="C40" s="129" t="s">
        <v>12</v>
      </c>
      <c r="D40" s="228">
        <f>D8*0.3</f>
        <v>135</v>
      </c>
      <c r="E40" s="229"/>
      <c r="F40" s="243"/>
    </row>
    <row r="41" spans="1:8" x14ac:dyDescent="0.2">
      <c r="A41" s="124"/>
      <c r="B41" s="234"/>
      <c r="C41" s="222"/>
      <c r="D41" s="124"/>
      <c r="E41" s="229"/>
      <c r="F41" s="244"/>
    </row>
    <row r="42" spans="1:8" x14ac:dyDescent="0.2">
      <c r="A42" s="129" t="s">
        <v>480</v>
      </c>
      <c r="B42" s="32" t="s">
        <v>481</v>
      </c>
      <c r="C42" s="129"/>
      <c r="D42" s="129"/>
      <c r="E42" s="229"/>
      <c r="F42" s="243"/>
    </row>
    <row r="43" spans="1:8" x14ac:dyDescent="0.2">
      <c r="A43" s="129"/>
      <c r="B43" s="32"/>
      <c r="C43" s="129"/>
      <c r="D43" s="129"/>
      <c r="E43" s="229"/>
      <c r="F43" s="243"/>
    </row>
    <row r="44" spans="1:8" x14ac:dyDescent="0.2">
      <c r="A44" s="129" t="s">
        <v>482</v>
      </c>
      <c r="B44" s="32" t="s">
        <v>483</v>
      </c>
      <c r="C44" s="129" t="s">
        <v>12</v>
      </c>
      <c r="D44" s="235">
        <v>100</v>
      </c>
      <c r="E44" s="229"/>
      <c r="F44" s="243"/>
      <c r="H44" s="213"/>
    </row>
    <row r="45" spans="1:8" x14ac:dyDescent="0.2">
      <c r="A45" s="129"/>
      <c r="B45" s="32"/>
      <c r="C45" s="129"/>
      <c r="D45" s="235"/>
      <c r="E45" s="229"/>
      <c r="F45" s="243"/>
    </row>
    <row r="46" spans="1:8" x14ac:dyDescent="0.2">
      <c r="A46" s="129" t="s">
        <v>484</v>
      </c>
      <c r="B46" s="32" t="s">
        <v>485</v>
      </c>
      <c r="C46" s="129"/>
      <c r="D46" s="235"/>
      <c r="E46" s="229"/>
      <c r="F46" s="243"/>
    </row>
    <row r="47" spans="1:8" x14ac:dyDescent="0.2">
      <c r="A47" s="129"/>
      <c r="B47" s="32"/>
      <c r="C47" s="129"/>
      <c r="D47" s="235"/>
      <c r="E47" s="229"/>
      <c r="F47" s="243"/>
    </row>
    <row r="48" spans="1:8" ht="13.5" x14ac:dyDescent="0.2">
      <c r="A48" s="129" t="s">
        <v>486</v>
      </c>
      <c r="B48" s="32" t="s">
        <v>495</v>
      </c>
      <c r="C48" s="129" t="s">
        <v>458</v>
      </c>
      <c r="D48" s="235">
        <f>(11*13)+(8*10)</f>
        <v>223</v>
      </c>
      <c r="E48" s="229"/>
      <c r="F48" s="243"/>
    </row>
    <row r="49" spans="1:8" x14ac:dyDescent="0.2">
      <c r="A49" s="129"/>
      <c r="B49" s="32"/>
      <c r="C49" s="129"/>
      <c r="D49" s="235"/>
      <c r="E49" s="229"/>
      <c r="F49" s="243"/>
    </row>
    <row r="50" spans="1:8" x14ac:dyDescent="0.2">
      <c r="A50" s="323" t="s">
        <v>29</v>
      </c>
      <c r="B50" s="324"/>
      <c r="C50" s="324"/>
      <c r="D50" s="324"/>
      <c r="E50" s="324"/>
      <c r="F50" s="406"/>
      <c r="G50" s="408"/>
    </row>
    <row r="51" spans="1:8" x14ac:dyDescent="0.2">
      <c r="A51" s="301" t="s">
        <v>0</v>
      </c>
      <c r="B51" s="301" t="s">
        <v>2</v>
      </c>
      <c r="C51" s="301" t="s">
        <v>3</v>
      </c>
      <c r="D51" s="301" t="s">
        <v>4</v>
      </c>
      <c r="E51" s="302" t="s">
        <v>161</v>
      </c>
      <c r="F51" s="367" t="s">
        <v>6</v>
      </c>
      <c r="G51" s="409"/>
    </row>
    <row r="52" spans="1:8" x14ac:dyDescent="0.2">
      <c r="A52" s="323" t="s">
        <v>30</v>
      </c>
      <c r="B52" s="324"/>
      <c r="C52" s="324"/>
      <c r="D52" s="324"/>
      <c r="E52" s="325"/>
      <c r="F52" s="407"/>
      <c r="G52" s="408"/>
    </row>
    <row r="53" spans="1:8" x14ac:dyDescent="0.2">
      <c r="A53" s="553"/>
      <c r="B53" s="553"/>
      <c r="C53" s="553"/>
      <c r="D53" s="553"/>
      <c r="E53" s="553"/>
      <c r="F53" s="554"/>
      <c r="G53" s="423"/>
    </row>
    <row r="54" spans="1:8" s="253" customFormat="1" x14ac:dyDescent="0.2">
      <c r="A54" s="248" t="s">
        <v>487</v>
      </c>
      <c r="B54" s="249" t="s">
        <v>488</v>
      </c>
      <c r="C54" s="250"/>
      <c r="D54" s="251"/>
      <c r="E54" s="229"/>
      <c r="F54" s="252"/>
    </row>
    <row r="55" spans="1:8" s="253" customFormat="1" x14ac:dyDescent="0.2">
      <c r="A55" s="250"/>
      <c r="B55" s="254"/>
      <c r="C55" s="250"/>
      <c r="D55" s="251"/>
      <c r="E55" s="229"/>
      <c r="F55" s="252"/>
    </row>
    <row r="56" spans="1:8" s="253" customFormat="1" ht="24" x14ac:dyDescent="0.2">
      <c r="A56" s="250" t="s">
        <v>489</v>
      </c>
      <c r="B56" s="254" t="s">
        <v>490</v>
      </c>
      <c r="C56" s="250"/>
      <c r="D56" s="251"/>
      <c r="E56" s="229"/>
      <c r="F56" s="252"/>
      <c r="H56" s="255"/>
    </row>
    <row r="57" spans="1:8" s="253" customFormat="1" x14ac:dyDescent="0.2">
      <c r="A57" s="250"/>
      <c r="B57" s="254"/>
      <c r="C57" s="250"/>
      <c r="D57" s="251"/>
      <c r="E57" s="229"/>
      <c r="F57" s="252"/>
    </row>
    <row r="58" spans="1:8" s="253" customFormat="1" x14ac:dyDescent="0.2">
      <c r="A58" s="250"/>
      <c r="B58" s="254" t="s">
        <v>491</v>
      </c>
      <c r="C58" s="250" t="s">
        <v>49</v>
      </c>
      <c r="D58" s="251">
        <v>1</v>
      </c>
      <c r="E58" s="229"/>
      <c r="F58" s="252"/>
    </row>
    <row r="59" spans="1:8" s="253" customFormat="1" x14ac:dyDescent="0.2">
      <c r="A59" s="250"/>
      <c r="B59" s="254"/>
      <c r="C59" s="250"/>
      <c r="D59" s="251"/>
      <c r="E59" s="229"/>
      <c r="F59" s="252"/>
    </row>
    <row r="60" spans="1:8" s="253" customFormat="1" ht="24" x14ac:dyDescent="0.2">
      <c r="A60" s="250"/>
      <c r="B60" s="254" t="s">
        <v>492</v>
      </c>
      <c r="C60" s="250"/>
      <c r="D60" s="251"/>
      <c r="E60" s="229"/>
      <c r="F60" s="252"/>
    </row>
    <row r="61" spans="1:8" s="253" customFormat="1" x14ac:dyDescent="0.2">
      <c r="A61" s="250"/>
      <c r="B61" s="254"/>
      <c r="C61" s="250"/>
      <c r="D61" s="251"/>
      <c r="E61" s="229"/>
      <c r="F61" s="252"/>
    </row>
    <row r="62" spans="1:8" s="253" customFormat="1" x14ac:dyDescent="0.2">
      <c r="A62" s="250"/>
      <c r="B62" s="254" t="s">
        <v>491</v>
      </c>
      <c r="C62" s="250" t="s">
        <v>49</v>
      </c>
      <c r="D62" s="251">
        <v>2.1</v>
      </c>
      <c r="E62" s="229"/>
      <c r="F62" s="252"/>
    </row>
    <row r="63" spans="1:8" s="253" customFormat="1" x14ac:dyDescent="0.2">
      <c r="A63" s="257"/>
      <c r="B63" s="258"/>
      <c r="C63" s="258"/>
      <c r="D63" s="257"/>
      <c r="E63" s="259"/>
      <c r="F63" s="260"/>
    </row>
    <row r="64" spans="1:8" s="253" customFormat="1" x14ac:dyDescent="0.2">
      <c r="A64" s="257"/>
      <c r="B64" s="254"/>
      <c r="C64" s="250"/>
      <c r="D64" s="256"/>
      <c r="E64" s="232"/>
      <c r="F64" s="252"/>
    </row>
    <row r="65" spans="1:6" s="253" customFormat="1" x14ac:dyDescent="0.2">
      <c r="A65" s="257"/>
      <c r="B65" s="258"/>
      <c r="C65" s="250"/>
      <c r="D65" s="257"/>
      <c r="E65" s="229"/>
      <c r="F65" s="260"/>
    </row>
    <row r="66" spans="1:6" s="253" customFormat="1" x14ac:dyDescent="0.2">
      <c r="A66" s="257"/>
      <c r="B66" s="258"/>
      <c r="C66" s="250"/>
      <c r="D66" s="257"/>
      <c r="E66" s="229"/>
      <c r="F66" s="260"/>
    </row>
    <row r="67" spans="1:6" s="253" customFormat="1" x14ac:dyDescent="0.2">
      <c r="A67" s="257"/>
      <c r="B67" s="258"/>
      <c r="C67" s="250"/>
      <c r="D67" s="257"/>
      <c r="E67" s="229"/>
      <c r="F67" s="260"/>
    </row>
    <row r="68" spans="1:6" s="253" customFormat="1" x14ac:dyDescent="0.2">
      <c r="A68" s="257"/>
      <c r="B68" s="258"/>
      <c r="C68" s="250"/>
      <c r="D68" s="257"/>
      <c r="E68" s="229"/>
      <c r="F68" s="260"/>
    </row>
    <row r="69" spans="1:6" s="253" customFormat="1" x14ac:dyDescent="0.2">
      <c r="A69" s="257"/>
      <c r="B69" s="258"/>
      <c r="C69" s="250"/>
      <c r="D69" s="257"/>
      <c r="E69" s="229"/>
      <c r="F69" s="260"/>
    </row>
    <row r="70" spans="1:6" s="253" customFormat="1" x14ac:dyDescent="0.2">
      <c r="A70" s="257"/>
      <c r="B70" s="258"/>
      <c r="C70" s="250"/>
      <c r="D70" s="257"/>
      <c r="E70" s="229"/>
      <c r="F70" s="260"/>
    </row>
    <row r="71" spans="1:6" s="253" customFormat="1" x14ac:dyDescent="0.2">
      <c r="A71" s="257"/>
      <c r="B71" s="258"/>
      <c r="C71" s="250"/>
      <c r="D71" s="257"/>
      <c r="E71" s="229"/>
      <c r="F71" s="260"/>
    </row>
    <row r="72" spans="1:6" s="253" customFormat="1" x14ac:dyDescent="0.2">
      <c r="A72" s="257"/>
      <c r="B72" s="258"/>
      <c r="C72" s="250"/>
      <c r="D72" s="257"/>
      <c r="E72" s="229"/>
      <c r="F72" s="260"/>
    </row>
    <row r="73" spans="1:6" s="253" customFormat="1" x14ac:dyDescent="0.2">
      <c r="A73" s="257"/>
      <c r="B73" s="258"/>
      <c r="C73" s="250"/>
      <c r="D73" s="257"/>
      <c r="E73" s="229"/>
      <c r="F73" s="260"/>
    </row>
    <row r="74" spans="1:6" s="253" customFormat="1" x14ac:dyDescent="0.2">
      <c r="A74" s="257"/>
      <c r="B74" s="258"/>
      <c r="C74" s="250"/>
      <c r="D74" s="257"/>
      <c r="E74" s="229"/>
      <c r="F74" s="260"/>
    </row>
    <row r="75" spans="1:6" s="253" customFormat="1" x14ac:dyDescent="0.2">
      <c r="A75" s="257"/>
      <c r="B75" s="258"/>
      <c r="C75" s="250"/>
      <c r="D75" s="257"/>
      <c r="E75" s="229"/>
      <c r="F75" s="260"/>
    </row>
    <row r="76" spans="1:6" s="253" customFormat="1" x14ac:dyDescent="0.2">
      <c r="A76" s="257"/>
      <c r="B76" s="258"/>
      <c r="C76" s="250"/>
      <c r="D76" s="257"/>
      <c r="E76" s="229"/>
      <c r="F76" s="260"/>
    </row>
    <row r="77" spans="1:6" s="253" customFormat="1" x14ac:dyDescent="0.2">
      <c r="A77" s="257"/>
      <c r="B77" s="258"/>
      <c r="C77" s="250"/>
      <c r="D77" s="257"/>
      <c r="E77" s="229"/>
      <c r="F77" s="260"/>
    </row>
    <row r="78" spans="1:6" s="253" customFormat="1" x14ac:dyDescent="0.2">
      <c r="A78" s="257"/>
      <c r="B78" s="258"/>
      <c r="C78" s="250"/>
      <c r="D78" s="257"/>
      <c r="E78" s="229"/>
      <c r="F78" s="260"/>
    </row>
    <row r="79" spans="1:6" s="253" customFormat="1" x14ac:dyDescent="0.2">
      <c r="A79" s="257"/>
      <c r="B79" s="258"/>
      <c r="C79" s="250"/>
      <c r="D79" s="257"/>
      <c r="E79" s="229"/>
      <c r="F79" s="260"/>
    </row>
    <row r="80" spans="1:6" s="253" customFormat="1" x14ac:dyDescent="0.2">
      <c r="A80" s="257"/>
      <c r="B80" s="258"/>
      <c r="C80" s="250"/>
      <c r="D80" s="257"/>
      <c r="E80" s="229"/>
      <c r="F80" s="260"/>
    </row>
    <row r="81" spans="1:6" s="253" customFormat="1" x14ac:dyDescent="0.2">
      <c r="A81" s="257"/>
      <c r="B81" s="258"/>
      <c r="C81" s="250"/>
      <c r="D81" s="257"/>
      <c r="E81" s="229"/>
      <c r="F81" s="260"/>
    </row>
    <row r="82" spans="1:6" s="253" customFormat="1" x14ac:dyDescent="0.2">
      <c r="A82" s="257"/>
      <c r="B82" s="258"/>
      <c r="C82" s="250"/>
      <c r="D82" s="257"/>
      <c r="E82" s="229"/>
      <c r="F82" s="260"/>
    </row>
    <row r="83" spans="1:6" s="253" customFormat="1" x14ac:dyDescent="0.2">
      <c r="A83" s="257"/>
      <c r="B83" s="258"/>
      <c r="C83" s="250"/>
      <c r="D83" s="257"/>
      <c r="E83" s="229"/>
      <c r="F83" s="260"/>
    </row>
    <row r="84" spans="1:6" s="253" customFormat="1" x14ac:dyDescent="0.2">
      <c r="A84" s="257"/>
      <c r="B84" s="258"/>
      <c r="C84" s="250"/>
      <c r="D84" s="257"/>
      <c r="E84" s="229"/>
      <c r="F84" s="260"/>
    </row>
    <row r="85" spans="1:6" s="253" customFormat="1" x14ac:dyDescent="0.2">
      <c r="A85" s="257"/>
      <c r="B85" s="258"/>
      <c r="C85" s="250"/>
      <c r="D85" s="257"/>
      <c r="E85" s="229"/>
      <c r="F85" s="260"/>
    </row>
    <row r="86" spans="1:6" s="253" customFormat="1" x14ac:dyDescent="0.2">
      <c r="A86" s="257"/>
      <c r="B86" s="258"/>
      <c r="C86" s="250"/>
      <c r="D86" s="257"/>
      <c r="E86" s="229"/>
      <c r="F86" s="260"/>
    </row>
    <row r="87" spans="1:6" s="253" customFormat="1" x14ac:dyDescent="0.2">
      <c r="A87" s="257"/>
      <c r="B87" s="258"/>
      <c r="C87" s="250"/>
      <c r="D87" s="257"/>
      <c r="E87" s="229"/>
      <c r="F87" s="260"/>
    </row>
    <row r="88" spans="1:6" s="253" customFormat="1" x14ac:dyDescent="0.2">
      <c r="A88" s="257"/>
      <c r="B88" s="258"/>
      <c r="C88" s="250"/>
      <c r="D88" s="257"/>
      <c r="E88" s="229"/>
      <c r="F88" s="260"/>
    </row>
    <row r="89" spans="1:6" s="253" customFormat="1" x14ac:dyDescent="0.2">
      <c r="A89" s="257"/>
      <c r="B89" s="258"/>
      <c r="C89" s="250"/>
      <c r="D89" s="257"/>
      <c r="E89" s="229"/>
      <c r="F89" s="260"/>
    </row>
    <row r="90" spans="1:6" s="253" customFormat="1" x14ac:dyDescent="0.2">
      <c r="A90" s="257"/>
      <c r="B90" s="258"/>
      <c r="C90" s="250"/>
      <c r="D90" s="257"/>
      <c r="E90" s="229"/>
      <c r="F90" s="260"/>
    </row>
    <row r="91" spans="1:6" s="253" customFormat="1" x14ac:dyDescent="0.2">
      <c r="A91" s="257"/>
      <c r="B91" s="258"/>
      <c r="C91" s="250"/>
      <c r="D91" s="257"/>
      <c r="E91" s="229"/>
      <c r="F91" s="260"/>
    </row>
    <row r="92" spans="1:6" s="253" customFormat="1" x14ac:dyDescent="0.2">
      <c r="A92" s="257"/>
      <c r="B92" s="258"/>
      <c r="C92" s="250"/>
      <c r="D92" s="257"/>
      <c r="E92" s="229"/>
      <c r="F92" s="260"/>
    </row>
    <row r="93" spans="1:6" s="253" customFormat="1" x14ac:dyDescent="0.2">
      <c r="A93" s="257"/>
      <c r="B93" s="258"/>
      <c r="C93" s="250"/>
      <c r="D93" s="257"/>
      <c r="E93" s="229"/>
      <c r="F93" s="260"/>
    </row>
    <row r="94" spans="1:6" s="253" customFormat="1" x14ac:dyDescent="0.2">
      <c r="A94" s="257"/>
      <c r="B94" s="258"/>
      <c r="C94" s="250"/>
      <c r="D94" s="257"/>
      <c r="E94" s="229"/>
      <c r="F94" s="260"/>
    </row>
    <row r="95" spans="1:6" s="253" customFormat="1" x14ac:dyDescent="0.2">
      <c r="A95" s="257"/>
      <c r="B95" s="258"/>
      <c r="C95" s="250"/>
      <c r="D95" s="257"/>
      <c r="E95" s="229"/>
      <c r="F95" s="260"/>
    </row>
    <row r="96" spans="1:6" s="253" customFormat="1" x14ac:dyDescent="0.2">
      <c r="A96" s="257"/>
      <c r="B96" s="258"/>
      <c r="C96" s="250"/>
      <c r="D96" s="257"/>
      <c r="E96" s="229"/>
      <c r="F96" s="260"/>
    </row>
    <row r="97" spans="1:8" s="253" customFormat="1" x14ac:dyDescent="0.2">
      <c r="A97" s="257"/>
      <c r="B97" s="258"/>
      <c r="C97" s="250"/>
      <c r="D97" s="257"/>
      <c r="E97" s="229"/>
      <c r="F97" s="260"/>
    </row>
    <row r="98" spans="1:8" s="253" customFormat="1" x14ac:dyDescent="0.2">
      <c r="A98" s="257"/>
      <c r="B98" s="258"/>
      <c r="C98" s="250"/>
      <c r="D98" s="257"/>
      <c r="E98" s="229"/>
      <c r="F98" s="260"/>
    </row>
    <row r="99" spans="1:8" s="253" customFormat="1" x14ac:dyDescent="0.2">
      <c r="A99" s="257"/>
      <c r="B99" s="258"/>
      <c r="C99" s="250"/>
      <c r="D99" s="257"/>
      <c r="E99" s="229"/>
      <c r="F99" s="260"/>
    </row>
    <row r="100" spans="1:8" s="253" customFormat="1" x14ac:dyDescent="0.2">
      <c r="A100" s="257"/>
      <c r="B100" s="258"/>
      <c r="C100" s="250"/>
      <c r="D100" s="257"/>
      <c r="E100" s="229"/>
      <c r="F100" s="260"/>
    </row>
    <row r="101" spans="1:8" s="253" customFormat="1" x14ac:dyDescent="0.2">
      <c r="A101" s="257"/>
      <c r="B101" s="258"/>
      <c r="C101" s="250"/>
      <c r="D101" s="257"/>
      <c r="E101" s="229"/>
      <c r="F101" s="260"/>
    </row>
    <row r="102" spans="1:8" s="253" customFormat="1" x14ac:dyDescent="0.2">
      <c r="A102" s="257"/>
      <c r="B102" s="258"/>
      <c r="C102" s="250"/>
      <c r="D102" s="257"/>
      <c r="E102" s="229"/>
      <c r="F102" s="260"/>
    </row>
    <row r="103" spans="1:8" s="253" customFormat="1" x14ac:dyDescent="0.2">
      <c r="A103" s="257"/>
      <c r="B103" s="258"/>
      <c r="C103" s="250"/>
      <c r="D103" s="257"/>
      <c r="E103" s="229"/>
      <c r="F103" s="260"/>
    </row>
    <row r="104" spans="1:8" s="253" customFormat="1" x14ac:dyDescent="0.2">
      <c r="A104" s="257"/>
      <c r="B104" s="258"/>
      <c r="C104" s="250"/>
      <c r="D104" s="257"/>
      <c r="E104" s="229"/>
      <c r="F104" s="260"/>
    </row>
    <row r="105" spans="1:8" s="253" customFormat="1" x14ac:dyDescent="0.2">
      <c r="A105" s="257"/>
      <c r="B105" s="258"/>
      <c r="C105" s="250"/>
      <c r="D105" s="257"/>
      <c r="E105" s="229"/>
      <c r="F105" s="260"/>
    </row>
    <row r="106" spans="1:8" x14ac:dyDescent="0.2">
      <c r="A106" s="124"/>
      <c r="B106" s="123"/>
      <c r="C106" s="123"/>
      <c r="D106" s="124"/>
      <c r="E106" s="223"/>
      <c r="F106" s="244"/>
    </row>
    <row r="107" spans="1:8" x14ac:dyDescent="0.2">
      <c r="A107" s="124"/>
      <c r="B107" s="123"/>
      <c r="C107" s="123"/>
      <c r="D107" s="124"/>
      <c r="E107" s="223"/>
      <c r="F107" s="244"/>
    </row>
    <row r="108" spans="1:8" x14ac:dyDescent="0.2">
      <c r="A108" s="124"/>
      <c r="B108" s="123"/>
      <c r="C108" s="123"/>
      <c r="D108" s="124"/>
      <c r="E108" s="223"/>
      <c r="F108" s="244"/>
    </row>
    <row r="109" spans="1:8" x14ac:dyDescent="0.2">
      <c r="A109" s="237"/>
      <c r="B109" s="238"/>
      <c r="C109" s="238"/>
      <c r="D109" s="237"/>
      <c r="E109" s="239"/>
      <c r="F109" s="245"/>
    </row>
    <row r="110" spans="1:8" x14ac:dyDescent="0.2">
      <c r="A110" s="588" t="s">
        <v>518</v>
      </c>
      <c r="B110" s="589"/>
      <c r="C110" s="589"/>
      <c r="D110" s="590"/>
      <c r="E110" s="236"/>
      <c r="F110" s="246"/>
      <c r="G110" s="404"/>
      <c r="H110" s="261"/>
    </row>
  </sheetData>
  <mergeCells count="1">
    <mergeCell ref="A110:D110"/>
  </mergeCells>
  <pageMargins left="0.70866141732283472" right="0.70866141732283472" top="0.74803149606299213" bottom="0.74803149606299213" header="0.31496062992125984" footer="0.31496062992125984"/>
  <pageSetup scale="74" fitToHeight="0" orientation="portrait" r:id="rId1"/>
  <rowBreaks count="1" manualBreakCount="1">
    <brk id="5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5ML RESERVOIR</vt:lpstr>
      <vt:lpstr>SUMMARY OF WORKS RESERVOIR</vt:lpstr>
      <vt:lpstr>1-P&amp;G</vt:lpstr>
      <vt:lpstr>2-SITE CLEARENCE</vt:lpstr>
      <vt:lpstr>3-PIPE TRENCHES</vt:lpstr>
      <vt:lpstr>4-BEDDING</vt:lpstr>
      <vt:lpstr>5-PIPEWORK</vt:lpstr>
      <vt:lpstr>6-REFURB OF 3.5ML RESERV</vt:lpstr>
      <vt:lpstr>7-STEEL TANK</vt:lpstr>
      <vt:lpstr>8-STRUCTURED TRAINING</vt:lpstr>
      <vt:lpstr>SUMMARY OF WORKS</vt:lpstr>
      <vt:lpstr>'1-P&amp;G'!Print_Area</vt:lpstr>
      <vt:lpstr>'2-SITE CLEARENCE'!Print_Area</vt:lpstr>
      <vt:lpstr>'3-PIPE TRENCHES'!Print_Area</vt:lpstr>
      <vt:lpstr>'4-BEDDING'!Print_Area</vt:lpstr>
      <vt:lpstr>'5ML RESERVOIR'!Print_Area</vt:lpstr>
      <vt:lpstr>'5-PIPEWORK'!Print_Area</vt:lpstr>
      <vt:lpstr>'6-REFURB OF 3.5ML RESERV'!Print_Area</vt:lpstr>
      <vt:lpstr>'7-STEEL TANK'!Print_Area</vt:lpstr>
      <vt:lpstr>'SUMMARY OF WORKS'!Print_Area</vt:lpstr>
      <vt:lpstr>'SUMMARY OF WORKS RESERVOIR'!Print_Area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 Uys</dc:creator>
  <cp:lastModifiedBy>Seageng Letsholo</cp:lastModifiedBy>
  <cp:lastPrinted>2022-08-02T13:31:13Z</cp:lastPrinted>
  <dcterms:created xsi:type="dcterms:W3CDTF">2008-04-25T14:24:08Z</dcterms:created>
  <dcterms:modified xsi:type="dcterms:W3CDTF">2022-08-03T10:48:27Z</dcterms:modified>
</cp:coreProperties>
</file>