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ebusa.MOSESKOTANE\Desktop\THEMBI APRIL2018\REPORTS NATIONAL TREASURY 2020-2021\AUDIT FILE 2019 2020\ADJUSTMENT BUDGET FEBRUARY 2020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3" i="1" l="1"/>
  <c r="G335" i="1"/>
  <c r="I204" i="1" l="1"/>
  <c r="J204" i="1"/>
  <c r="K204" i="1"/>
  <c r="H343" i="1" l="1"/>
  <c r="H335" i="1"/>
  <c r="H318" i="1"/>
  <c r="I346" i="1" l="1"/>
  <c r="H180" i="1" l="1"/>
  <c r="H179" i="1"/>
  <c r="H178" i="1"/>
  <c r="H177" i="1"/>
  <c r="H176" i="1"/>
  <c r="H175" i="1"/>
  <c r="H174" i="1"/>
  <c r="H173" i="1"/>
  <c r="H172" i="1"/>
  <c r="H171" i="1"/>
  <c r="H170" i="1"/>
  <c r="H346" i="1"/>
  <c r="H220" i="1"/>
  <c r="H218" i="1"/>
  <c r="H217" i="1"/>
  <c r="O283" i="1" l="1"/>
  <c r="Q331" i="1" l="1"/>
  <c r="Q333" i="1"/>
  <c r="Q233" i="1"/>
  <c r="Q232" i="1"/>
  <c r="Q231" i="1"/>
  <c r="O348" i="1"/>
  <c r="O346" i="1"/>
  <c r="O204" i="1"/>
  <c r="O331" i="1" s="1"/>
  <c r="O236" i="1"/>
  <c r="I236" i="1"/>
  <c r="J236" i="1"/>
  <c r="K218" i="1"/>
  <c r="K219" i="1"/>
  <c r="K220" i="1"/>
  <c r="K221" i="1"/>
  <c r="K222" i="1"/>
  <c r="K223" i="1"/>
  <c r="K224" i="1"/>
  <c r="K225" i="1"/>
  <c r="K226" i="1"/>
  <c r="K217" i="1"/>
  <c r="O263" i="1"/>
  <c r="O132" i="1"/>
  <c r="H140" i="1"/>
  <c r="K140" i="1"/>
  <c r="O140" i="1"/>
  <c r="P140" i="1"/>
  <c r="Q140" i="1"/>
  <c r="O333" i="1"/>
  <c r="O255" i="1"/>
  <c r="O244" i="1"/>
  <c r="K243" i="1"/>
  <c r="K244" i="1"/>
  <c r="K245" i="1"/>
  <c r="K246" i="1"/>
  <c r="K242" i="1"/>
  <c r="K251" i="1"/>
  <c r="K252" i="1"/>
  <c r="K253" i="1"/>
  <c r="K254" i="1"/>
  <c r="K255" i="1"/>
  <c r="K250" i="1"/>
  <c r="K333" i="1"/>
  <c r="K334" i="1"/>
  <c r="H334" i="1"/>
  <c r="K88" i="1"/>
  <c r="K93" i="1"/>
  <c r="K94" i="1"/>
  <c r="K95" i="1"/>
  <c r="K96" i="1"/>
  <c r="K99" i="1" s="1"/>
  <c r="K92" i="1"/>
  <c r="K86" i="1"/>
  <c r="O345" i="1" l="1"/>
  <c r="K236" i="1"/>
  <c r="H236" i="1"/>
  <c r="K279" i="1" l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78" i="1"/>
  <c r="G236" i="1"/>
  <c r="H88" i="1"/>
  <c r="H99" i="1" l="1"/>
  <c r="H204" i="1"/>
  <c r="H331" i="1" s="1"/>
  <c r="H345" i="1" s="1"/>
  <c r="H333" i="1"/>
  <c r="H314" i="1"/>
  <c r="G263" i="1"/>
  <c r="G88" i="1"/>
  <c r="H248" i="1" l="1"/>
  <c r="H263" i="1" s="1"/>
  <c r="G204" i="1"/>
  <c r="G140" i="1"/>
  <c r="G99" i="1"/>
  <c r="K189" i="1"/>
  <c r="K331" i="1" l="1"/>
  <c r="K171" i="1"/>
  <c r="K172" i="1"/>
  <c r="K173" i="1"/>
  <c r="K174" i="1"/>
  <c r="K175" i="1"/>
  <c r="K176" i="1"/>
  <c r="K177" i="1"/>
  <c r="K178" i="1"/>
  <c r="K179" i="1"/>
  <c r="K180" i="1"/>
  <c r="K182" i="1"/>
  <c r="K183" i="1"/>
  <c r="K184" i="1"/>
  <c r="K185" i="1"/>
  <c r="K186" i="1"/>
  <c r="K187" i="1"/>
  <c r="K170" i="1"/>
  <c r="Q204" i="1" l="1"/>
  <c r="I263" i="1" l="1"/>
  <c r="J263" i="1"/>
  <c r="K263" i="1"/>
  <c r="L263" i="1"/>
  <c r="M263" i="1"/>
  <c r="N263" i="1"/>
  <c r="P263" i="1"/>
  <c r="Q263" i="1"/>
  <c r="L204" i="1"/>
  <c r="M204" i="1"/>
  <c r="N204" i="1"/>
  <c r="P204" i="1"/>
  <c r="G338" i="1" l="1"/>
  <c r="L343" i="1"/>
  <c r="K335" i="1"/>
  <c r="G333" i="1"/>
  <c r="G314" i="1"/>
  <c r="K314" i="1"/>
  <c r="K316" i="1" s="1"/>
  <c r="K343" i="1" l="1"/>
  <c r="G316" i="1"/>
  <c r="K318" i="1"/>
  <c r="G318" i="1" s="1"/>
</calcChain>
</file>

<file path=xl/comments1.xml><?xml version="1.0" encoding="utf-8"?>
<comments xmlns="http://schemas.openxmlformats.org/spreadsheetml/2006/main">
  <authors>
    <author>Thembi Lebusa</author>
  </authors>
  <commentList>
    <comment ref="C182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NAMES</t>
        </r>
      </text>
    </comment>
    <comment ref="C189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NAMES</t>
        </r>
      </text>
    </comment>
    <comment ref="A221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it was zero on the budget</t>
        </r>
      </text>
    </comment>
    <comment ref="C286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</t>
        </r>
      </text>
    </comment>
    <comment ref="C287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</t>
        </r>
      </text>
    </comment>
    <comment ref="C289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</t>
        </r>
      </text>
    </comment>
    <comment ref="C291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</t>
        </r>
      </text>
    </comment>
  </commentList>
</comments>
</file>

<file path=xl/sharedStrings.xml><?xml version="1.0" encoding="utf-8"?>
<sst xmlns="http://schemas.openxmlformats.org/spreadsheetml/2006/main" count="854" uniqueCount="390">
  <si>
    <t>MOSES KOTANE LOCAL MUNICIPALITY NW 375</t>
  </si>
  <si>
    <t>Sources of Finance</t>
  </si>
  <si>
    <t xml:space="preserve">Project </t>
  </si>
  <si>
    <t>Capital</t>
  </si>
  <si>
    <t>External</t>
  </si>
  <si>
    <t>Operating</t>
  </si>
  <si>
    <t>Internal</t>
  </si>
  <si>
    <t>Insti-</t>
  </si>
  <si>
    <t>Budget</t>
  </si>
  <si>
    <t>Loans</t>
  </si>
  <si>
    <t>Description</t>
  </si>
  <si>
    <t>Ward</t>
  </si>
  <si>
    <t>Vilages</t>
  </si>
  <si>
    <t>GPS Coordination</t>
  </si>
  <si>
    <t>2019/2020</t>
  </si>
  <si>
    <t>Income</t>
  </si>
  <si>
    <t>Grants</t>
  </si>
  <si>
    <t>Funding</t>
  </si>
  <si>
    <t>tution</t>
  </si>
  <si>
    <t>2020/2021</t>
  </si>
  <si>
    <t>2021/2022</t>
  </si>
  <si>
    <t>BUDGET AND TREASURY OFFICE</t>
  </si>
  <si>
    <t>REVENUE</t>
  </si>
  <si>
    <t>OFFICE FURNITURE AND EQUIPMENT</t>
  </si>
  <si>
    <t>Office Equipment</t>
  </si>
  <si>
    <t>Mogwase</t>
  </si>
  <si>
    <t>25⁰16'17"S, 27⁰14'7"E</t>
  </si>
  <si>
    <t>OWN</t>
  </si>
  <si>
    <t>TOTAL VOTE 3</t>
  </si>
  <si>
    <t>CORPORATE SERVICES</t>
  </si>
  <si>
    <t>CORPORATE SERVICES ADMINISTRATION</t>
  </si>
  <si>
    <t xml:space="preserve">Furniture </t>
  </si>
  <si>
    <t>PLANT AND EQUIPMENT</t>
  </si>
  <si>
    <t>Carpet , Floor and Vacuum Cleaners</t>
  </si>
  <si>
    <t>INFORMATION TECHNOLOGY</t>
  </si>
  <si>
    <t>ICT Equipment</t>
  </si>
  <si>
    <t>FLEET MANAGEMENT</t>
  </si>
  <si>
    <t>Vehicles</t>
  </si>
  <si>
    <t>TOTAL VOTE 4</t>
  </si>
  <si>
    <t>VOTE 5</t>
  </si>
  <si>
    <t>COMMUNITY SERVICES</t>
  </si>
  <si>
    <t>CEMETERIES</t>
  </si>
  <si>
    <t>Fencing Villages</t>
  </si>
  <si>
    <t>Sub Total</t>
  </si>
  <si>
    <t>MUNICIPAL BUILDINGS</t>
  </si>
  <si>
    <t>MIG</t>
  </si>
  <si>
    <t>Community Halls</t>
  </si>
  <si>
    <t>Ramakokastad</t>
  </si>
  <si>
    <t>25⁰10'01"S, 27⁰26'18"E</t>
  </si>
  <si>
    <t>Siga</t>
  </si>
  <si>
    <t>25°11’29’’S, 26°35’52’’ E</t>
  </si>
  <si>
    <t xml:space="preserve">Phola Park Community Hall </t>
  </si>
  <si>
    <t>Phola</t>
  </si>
  <si>
    <t>Furniture Community Halls (Chairs and Tables)</t>
  </si>
  <si>
    <t>Sub Total GFS Function 1020 25</t>
  </si>
  <si>
    <t>GFS Function 1020 30</t>
  </si>
  <si>
    <t>PARKS AND RECREATION</t>
  </si>
  <si>
    <t>MACHINERY AND EQUIPMENT</t>
  </si>
  <si>
    <t>Brush Cutters and Lawn Mowers</t>
  </si>
  <si>
    <t>Madikwe</t>
  </si>
  <si>
    <t>SPORT FACILITIES</t>
  </si>
  <si>
    <t>Upgrading of the Mogwase Sports Park</t>
  </si>
  <si>
    <t>Sub Total GFS Function 1020 30</t>
  </si>
  <si>
    <t>GFS Function 1020 35</t>
  </si>
  <si>
    <t>REFUSE</t>
  </si>
  <si>
    <t>Sub Total GFS Function 1020 35</t>
  </si>
  <si>
    <t>GFS Function 1020 40</t>
  </si>
  <si>
    <t>SAFETY AND SECURITY</t>
  </si>
  <si>
    <t>25⁰19'45"S, 26⁰55'17"E</t>
  </si>
  <si>
    <t>25⁰20'31"S, 26⁰58'00"E</t>
  </si>
  <si>
    <t>Sub Total GFS Function 1020 40</t>
  </si>
  <si>
    <t>TOTAL VOTE 5</t>
  </si>
  <si>
    <t>VOTE 7</t>
  </si>
  <si>
    <t>STREETLIGHTING</t>
  </si>
  <si>
    <t>GFS Function 1030 20</t>
  </si>
  <si>
    <t>Goede Hoop</t>
  </si>
  <si>
    <t>25⁰04'00"S, 26⁰49'00"E</t>
  </si>
  <si>
    <t>Sesobe</t>
  </si>
  <si>
    <t>25⁰14'30"S, 26⁰39'57"E</t>
  </si>
  <si>
    <t xml:space="preserve">Motlhabe </t>
  </si>
  <si>
    <t>25⁰09'00"S, 26⁰43'02"E</t>
  </si>
  <si>
    <t>Moruleng</t>
  </si>
  <si>
    <t xml:space="preserve">Lerome </t>
  </si>
  <si>
    <t>25⁰18'03"S, 27⁰12'00"E</t>
  </si>
  <si>
    <t>Phadi</t>
  </si>
  <si>
    <t>25°12’28.02’’S, 27°13’57.84’’ E</t>
  </si>
  <si>
    <t>25⁰03'31"S, 26⁰51'44"E</t>
  </si>
  <si>
    <t>Losmytjerrie</t>
  </si>
  <si>
    <t>25⁰00'30"S, 26⁰28'50"E</t>
  </si>
  <si>
    <t>Ramokokastad</t>
  </si>
  <si>
    <t>25⁰04'27"S, 26⁰56'52"E</t>
  </si>
  <si>
    <t>Khayakulu</t>
  </si>
  <si>
    <t>Sub Total GFS Function 1030 20</t>
  </si>
  <si>
    <t>GFS Function 1030 15</t>
  </si>
  <si>
    <t>ROADS AND STORMWATER</t>
  </si>
  <si>
    <t>Mabodisa</t>
  </si>
  <si>
    <t>25⁰12'10"S, 27⁰13'53"E</t>
  </si>
  <si>
    <t>Mmorogong</t>
  </si>
  <si>
    <t>25⁰07'17"S, 27⁰22'56"E</t>
  </si>
  <si>
    <t>Montsana</t>
  </si>
  <si>
    <t>25⁰05'57"S, 26⁰34'50"E</t>
  </si>
  <si>
    <t>Leruleng</t>
  </si>
  <si>
    <t>26°11’13’’S, 27°12’04’’ E</t>
  </si>
  <si>
    <t>Tlokweng internal Roads</t>
  </si>
  <si>
    <t xml:space="preserve">Tlokweng </t>
  </si>
  <si>
    <t>Madikwe Internal Roads (China Section)</t>
  </si>
  <si>
    <t>Vrede Stormwater management</t>
  </si>
  <si>
    <t>Vrede</t>
  </si>
  <si>
    <t>Ramoga Internal Roads</t>
  </si>
  <si>
    <t>Ramoga</t>
  </si>
  <si>
    <t>Lerome</t>
  </si>
  <si>
    <t>Phalane Internal Roads</t>
  </si>
  <si>
    <t>Phalane</t>
  </si>
  <si>
    <t>Mononono Internal Roads</t>
  </si>
  <si>
    <t>Mononono</t>
  </si>
  <si>
    <t>Sub Total GFS Function 1030 15</t>
  </si>
  <si>
    <t>GFS Function 1035 00</t>
  </si>
  <si>
    <t>SANITATION</t>
  </si>
  <si>
    <t>Uitkyk</t>
  </si>
  <si>
    <t>24°58’51’’S, 26°33’39’’ E</t>
  </si>
  <si>
    <t>Disake</t>
  </si>
  <si>
    <t>25°03’43’’S, 26°33’42’’ E</t>
  </si>
  <si>
    <t>Makgope</t>
  </si>
  <si>
    <t>25°05’57’’S, 26°34’50’’ E</t>
  </si>
  <si>
    <t>25°09’00’’S, 26°43’02’’ E</t>
  </si>
  <si>
    <t>Bojating</t>
  </si>
  <si>
    <t>25°11’03’’S, 26°38’30’’ E</t>
  </si>
  <si>
    <t>Losmytjerry</t>
  </si>
  <si>
    <t>Mabela a Podi</t>
  </si>
  <si>
    <t>25°17’48’’S, 26°38’22’’ E</t>
  </si>
  <si>
    <t>Mabeskraal</t>
  </si>
  <si>
    <t>25°07’54’’S, 26°39’21’’ E</t>
  </si>
  <si>
    <t>Sandfontein</t>
  </si>
  <si>
    <t>24°55’09’’S, 27°04’33’’ E</t>
  </si>
  <si>
    <t>Segakwaneng</t>
  </si>
  <si>
    <t xml:space="preserve">Davitkatnagel </t>
  </si>
  <si>
    <t>25°6’43’’S, 26°31’29’’ E</t>
  </si>
  <si>
    <t xml:space="preserve">Leruleng </t>
  </si>
  <si>
    <t>24°56’52’’S, 27°04’13’’ E</t>
  </si>
  <si>
    <t xml:space="preserve">Phalane </t>
  </si>
  <si>
    <t>24°15’53’’S, 26°50’41’’ E</t>
  </si>
  <si>
    <t xml:space="preserve">Managotheng </t>
  </si>
  <si>
    <t>25°07’37’’S, 27°11’36’’ E</t>
  </si>
  <si>
    <t>Sub Total GFS Function 1035 00</t>
  </si>
  <si>
    <t>GFS Function 1039 00</t>
  </si>
  <si>
    <t>WATER</t>
  </si>
  <si>
    <t>WATER PROJECTS</t>
  </si>
  <si>
    <t>Lerome (Thabeng Section) Water Supply</t>
  </si>
  <si>
    <t xml:space="preserve">25°12’28.07’’S, 27°13’59.31’’ </t>
  </si>
  <si>
    <t>Pella Water Supply</t>
  </si>
  <si>
    <t xml:space="preserve">Pella </t>
  </si>
  <si>
    <t>25⁰22'59"S, 26⁰29'18"E</t>
  </si>
  <si>
    <t>Tlokweng Water Supply - Phase I</t>
  </si>
  <si>
    <t>25°29’56.25’’S, 26°37’26.66’’ E</t>
  </si>
  <si>
    <t>WSIG</t>
  </si>
  <si>
    <t>Tlokweng Water Supply - Phase II</t>
  </si>
  <si>
    <t>Bulk Water Augmentation</t>
  </si>
  <si>
    <t>Sandfontein Water Supply</t>
  </si>
  <si>
    <t>Maologane Water Supply</t>
  </si>
  <si>
    <t>Maologane</t>
  </si>
  <si>
    <t xml:space="preserve">Ledig Water Supply (Vaious sections) </t>
  </si>
  <si>
    <t>Ledig</t>
  </si>
  <si>
    <t>Upgrading of Madikwe Water Treatment Plant</t>
  </si>
  <si>
    <t>Letlhakane / Kortkloof Water Supply</t>
  </si>
  <si>
    <t>Letlhakane</t>
  </si>
  <si>
    <t>Pitsedisulejang Water Supply</t>
  </si>
  <si>
    <t>Pitsedisulejang</t>
  </si>
  <si>
    <t>Lossmytjerrie - Goedehoop Water Supply</t>
  </si>
  <si>
    <t>Lossmytjerrie</t>
  </si>
  <si>
    <t xml:space="preserve">Letsheng Section Water supply </t>
  </si>
  <si>
    <t>Letsheng</t>
  </si>
  <si>
    <t>Makoshong Water Supply</t>
  </si>
  <si>
    <t xml:space="preserve">Makoshong </t>
  </si>
  <si>
    <t>Tweelaagte Water Supply</t>
  </si>
  <si>
    <t>Tweelaagte</t>
  </si>
  <si>
    <t>Segakwaneng Water Supply</t>
  </si>
  <si>
    <t>Manamakgoteng Reservior and Bulk Water Supply</t>
  </si>
  <si>
    <t>Manamakgoteng</t>
  </si>
  <si>
    <t>Mahobieskraal Bulk Water Supply  and Reticulation</t>
  </si>
  <si>
    <t>Mahobieskraal</t>
  </si>
  <si>
    <t>Tweelaagte Water Supply - Phase II</t>
  </si>
  <si>
    <t>TOTAL WATER</t>
  </si>
  <si>
    <t>TOTAL VOTE 7</t>
  </si>
  <si>
    <t>TOTAL CAPITAL EXPENDITURE</t>
  </si>
  <si>
    <t>SUMMARY SOURCE OF FINANCE</t>
  </si>
  <si>
    <t>GRANTS</t>
  </si>
  <si>
    <t>MUNICIPAL INFRASTRUCTURE GRANT</t>
  </si>
  <si>
    <t>MUNICIPAL INFRASTRUCTURE GRANT ROLL OVER</t>
  </si>
  <si>
    <t>WATER INFRASTRUCTURE GRANT</t>
  </si>
  <si>
    <t>TOTAL GRANTS</t>
  </si>
  <si>
    <t>SURPLUS CASH - OWN REVENUE</t>
  </si>
  <si>
    <t>EXTERNAL LOANS</t>
  </si>
  <si>
    <t>TOTAL SOURCE OF FINANCE</t>
  </si>
  <si>
    <t>Capital DORA</t>
  </si>
  <si>
    <t>PMU</t>
  </si>
  <si>
    <t xml:space="preserve">MIG </t>
  </si>
  <si>
    <t>Makoshong</t>
  </si>
  <si>
    <t>22/31</t>
  </si>
  <si>
    <t>9/32</t>
  </si>
  <si>
    <t>14/28/30</t>
  </si>
  <si>
    <t>24/26</t>
  </si>
  <si>
    <t>Maeraneng</t>
  </si>
  <si>
    <t>Maeraneng Water Supply</t>
  </si>
  <si>
    <t>Lerome Water Supply</t>
  </si>
  <si>
    <t>Ledig Bulk Water Supply</t>
  </si>
  <si>
    <t xml:space="preserve">Lerome (Thabeng Section) </t>
  </si>
  <si>
    <t xml:space="preserve"> Moruleng </t>
  </si>
  <si>
    <t xml:space="preserve">Moruleng Stormwater Management  </t>
  </si>
  <si>
    <t>Lerome (Thabeng Section) Internal Roads</t>
  </si>
  <si>
    <t>Greater Ledig (Wards 14,28,30)</t>
  </si>
  <si>
    <t>Greater Ledig</t>
  </si>
  <si>
    <t>14,28,30</t>
  </si>
  <si>
    <t>Leroleng, Phola Park Lerome Mositwane</t>
  </si>
  <si>
    <t>Mmopyane</t>
  </si>
  <si>
    <t>Ramotlhajwe</t>
  </si>
  <si>
    <t>David Katnagel</t>
  </si>
  <si>
    <t>Letlhakeng</t>
  </si>
  <si>
    <t>Ramokgolela</t>
  </si>
  <si>
    <t>Bapong</t>
  </si>
  <si>
    <t>Pella</t>
  </si>
  <si>
    <t>Mabela- a Podi</t>
  </si>
  <si>
    <t>Maskoloane</t>
  </si>
  <si>
    <t>Molatedi</t>
  </si>
  <si>
    <t>25°24’19’’S, 28°44’45’’ E</t>
  </si>
  <si>
    <t>25°20’63’’S, 27°20’57’’ E</t>
  </si>
  <si>
    <t>25⁰35'98"S, 27⁰05'34"E</t>
  </si>
  <si>
    <t>25⁰18'19"S, 27⁰26'94"E</t>
  </si>
  <si>
    <t>25⁰27'50"S, 26⁰94'28"E</t>
  </si>
  <si>
    <t>25⁰70'07"S, 27⁰84'69"E</t>
  </si>
  <si>
    <t>25⁰15'01"S, 26⁰71'74"E</t>
  </si>
  <si>
    <t>25⁰01'75"S, 26⁰49'01"E</t>
  </si>
  <si>
    <t>28⁰10'65"S, 30⁰82'05"E</t>
  </si>
  <si>
    <t>25⁰40'22"S, 27⁰14'32"E</t>
  </si>
  <si>
    <t>25⁰24'30"S, 26⁰84'22"E</t>
  </si>
  <si>
    <t>25⁰61'29"S, 27⁰32'72"E</t>
  </si>
  <si>
    <t>25°42’49’’S, 27°40’29’’ E</t>
  </si>
  <si>
    <t>25⁰12'70"S, 27⁰19'33"E</t>
  </si>
  <si>
    <t>25⁰32'91"S, 26⁰92'15"E</t>
  </si>
  <si>
    <t>25°21’47’’S, 26°31’51’’ E</t>
  </si>
  <si>
    <t>25°46’16’’S, 26°55’80’’ E</t>
  </si>
  <si>
    <t>25°09’45’’S, 27°08’28’’ E</t>
  </si>
  <si>
    <t>25°16’58’’S, 26°51’13’’ E</t>
  </si>
  <si>
    <t>25°02’44’’S, 27°11’19’’ E</t>
  </si>
  <si>
    <t>25⁰03'14"S, 26⁰25'07"E</t>
  </si>
  <si>
    <t>25⁰18'2,95"S, 26⁰51'26,04"E</t>
  </si>
  <si>
    <t>24°51’14’’S, 26°29’43’’ E</t>
  </si>
  <si>
    <t>24.09442,25.02977</t>
  </si>
  <si>
    <t>GFS Function 33 15</t>
  </si>
  <si>
    <t>Sub Total GFS Function 1300</t>
  </si>
  <si>
    <t>GFS Function 34 05</t>
  </si>
  <si>
    <t>Sub Total GFS Function 34 05</t>
  </si>
  <si>
    <t>GFS Function 34 20</t>
  </si>
  <si>
    <t xml:space="preserve">Sub Total GFS Function 34 20 </t>
  </si>
  <si>
    <t>Sub Total GFS Function 34 25</t>
  </si>
  <si>
    <t>33156460020CCC57ZZHO</t>
  </si>
  <si>
    <t>34056460020CCC22ZZHO</t>
  </si>
  <si>
    <t>34056456020CCC10ZZ27</t>
  </si>
  <si>
    <t>34206151420CCD12ZZHO</t>
  </si>
  <si>
    <t>34256473520FBC15ZZ12</t>
  </si>
  <si>
    <t>34256473520FBC18ZZ03</t>
  </si>
  <si>
    <t>34256474020CCD37ZZHO</t>
  </si>
  <si>
    <t>35306456020CCC03ZZHO</t>
  </si>
  <si>
    <t>35356450020FBD87ZZ19</t>
  </si>
  <si>
    <t>37156472420FBD26ZZ02</t>
  </si>
  <si>
    <t>37156472420FBD27ZZ11</t>
  </si>
  <si>
    <t>37156472420FBD29ZZ32</t>
  </si>
  <si>
    <t>37156472420FBD28ZZ17</t>
  </si>
  <si>
    <t>37206433020FBD13ZZ02</t>
  </si>
  <si>
    <t>37206433020FBE03ZZ15</t>
  </si>
  <si>
    <t>37206433020FBE21ZZ15</t>
  </si>
  <si>
    <t>37206433020FBE17ZZ15</t>
  </si>
  <si>
    <t>37206433020FBE18ZZ15</t>
  </si>
  <si>
    <t>37206433020FBE19ZZ15</t>
  </si>
  <si>
    <t>37206433020FBE20ZZ15</t>
  </si>
  <si>
    <t>37206433020FBE22ZZ15</t>
  </si>
  <si>
    <t>37206433020FBE23ZZ15</t>
  </si>
  <si>
    <t>37206433020FBE24ZZ15</t>
  </si>
  <si>
    <t>37206433020FBE25ZZ15</t>
  </si>
  <si>
    <t>37206433020FBC89ZZ13</t>
  </si>
  <si>
    <t>37206433020FBE04ZZ15</t>
  </si>
  <si>
    <t>34256473520FBE06ZZ12</t>
  </si>
  <si>
    <t>35306473520FBE41ZZ12</t>
  </si>
  <si>
    <t>37156472420FBE11ZZ32</t>
  </si>
  <si>
    <t>37156472420FBD67ZZ32</t>
  </si>
  <si>
    <t>37156472420FBE07ZZ32</t>
  </si>
  <si>
    <t>37156472420FBE12ZZ32</t>
  </si>
  <si>
    <t>37156472420FBD69ZZ32</t>
  </si>
  <si>
    <t>37156472420FBE13ZZ32</t>
  </si>
  <si>
    <t>37156472420FBE14ZZ32</t>
  </si>
  <si>
    <t>37156472420FBE15ZZ32</t>
  </si>
  <si>
    <t>38156449420FBD57ZZ02</t>
  </si>
  <si>
    <t>38156449420FBD58ZZ02</t>
  </si>
  <si>
    <t>38156449420FBE02ZZ02</t>
  </si>
  <si>
    <t>38156449420FBD60ZZ02</t>
  </si>
  <si>
    <t>38156449420FBD56ZZ02</t>
  </si>
  <si>
    <t>38156449420FBD62ZZ02</t>
  </si>
  <si>
    <t>38156449420FBD63ZZ02</t>
  </si>
  <si>
    <t>38156449420FBE05ZZ02</t>
  </si>
  <si>
    <t>38156449420FBE05ZZ24</t>
  </si>
  <si>
    <t>38156449420FBD65ZZ02</t>
  </si>
  <si>
    <t>38156449420FBE01ZZ02</t>
  </si>
  <si>
    <t>38156449420FBE10ZZ02</t>
  </si>
  <si>
    <t>38156449420FBC64ZZ02</t>
  </si>
  <si>
    <t>38156449420FBC68ZZ17</t>
  </si>
  <si>
    <t>38156449420FBD61ZZ24</t>
  </si>
  <si>
    <t>38156449420FBC78ZZ26</t>
  </si>
  <si>
    <t>38156449420FBC70ZZ22</t>
  </si>
  <si>
    <t>39056446020FBC50ZZ17</t>
  </si>
  <si>
    <t>39056446020FBC59ZZ18</t>
  </si>
  <si>
    <t>39056446020WSE08ZZ20</t>
  </si>
  <si>
    <t>39056446020WSE09ZZ20</t>
  </si>
  <si>
    <t>39056446020FBE38ZZ20</t>
  </si>
  <si>
    <t>39056446020FBD76ZZ20</t>
  </si>
  <si>
    <t>39056446020FBD77ZZ20</t>
  </si>
  <si>
    <t>39056446020WSE32ZZ20</t>
  </si>
  <si>
    <t>39056446020WSE33ZZ20</t>
  </si>
  <si>
    <t>39056446020WSE34ZZ20</t>
  </si>
  <si>
    <t>39056446020WSE35ZZ20</t>
  </si>
  <si>
    <t>39056446020WSE36ZZ20</t>
  </si>
  <si>
    <t>39056446020WSE37ZZ20</t>
  </si>
  <si>
    <t>39056446020FBE30ZZ20</t>
  </si>
  <si>
    <t>39056446020FBE31ZZ20</t>
  </si>
  <si>
    <t>39056446020FBE29ZZ17</t>
  </si>
  <si>
    <t>39056446020WSE40ZZ20</t>
  </si>
  <si>
    <t>39056445020WSE27ZZ29</t>
  </si>
  <si>
    <t>39056445020WSE28ZZ29</t>
  </si>
  <si>
    <t>25°03’54’’S, 26°24’36’’ E</t>
  </si>
  <si>
    <t>25°01’03’’S, 26°29’24’’ E</t>
  </si>
  <si>
    <t>25⁰11'03"S, 26⁰38'30"E</t>
  </si>
  <si>
    <t>New</t>
  </si>
  <si>
    <t xml:space="preserve">Building of Traders stalls in Mogwase </t>
  </si>
  <si>
    <t xml:space="preserve">Ramakokastad </t>
  </si>
  <si>
    <t xml:space="preserve">Siga </t>
  </si>
  <si>
    <t>Upgrading</t>
  </si>
  <si>
    <t xml:space="preserve">Madikwe Land Fill Rehabilitation </t>
  </si>
  <si>
    <t>Rehabilitation and Upgrading</t>
  </si>
  <si>
    <t>Type of Asset</t>
  </si>
  <si>
    <t xml:space="preserve"> CAPITAL BUDGET 2019/2020</t>
  </si>
  <si>
    <t>CAPITAL BUDGET 2019/2020</t>
  </si>
  <si>
    <t xml:space="preserve">Adjusted </t>
  </si>
  <si>
    <t>Drought Relieve</t>
  </si>
  <si>
    <t>Lerome (Mositwane) Water Supply</t>
  </si>
  <si>
    <t>Welverdient</t>
  </si>
  <si>
    <t>Welverdinet Water Supply</t>
  </si>
  <si>
    <t>Khayakhulu Water Supply</t>
  </si>
  <si>
    <t>Khayakhulu</t>
  </si>
  <si>
    <t>Khayakhulu Ground Water Opitimzation</t>
  </si>
  <si>
    <t>Rural Bulk Water Supply</t>
  </si>
  <si>
    <t>Seolong</t>
  </si>
  <si>
    <t>24⁰56'01,41"S, 26⁰43'02,55"E</t>
  </si>
  <si>
    <t>Seolong Community Hall</t>
  </si>
  <si>
    <t>Makoshong Community Hall</t>
  </si>
  <si>
    <t>Mokgalwaneneg Community Hall</t>
  </si>
  <si>
    <t>Mokgalwaneng</t>
  </si>
  <si>
    <t>Goedehoop</t>
  </si>
  <si>
    <t>Manamela Internal Roads</t>
  </si>
  <si>
    <t>Manamela</t>
  </si>
  <si>
    <t>Rolled Over Project</t>
  </si>
  <si>
    <t>Kraakhoek</t>
  </si>
  <si>
    <t>Old Connections</t>
  </si>
  <si>
    <t>Rolled Over Projects</t>
  </si>
  <si>
    <t>Obakeng Internal Roads</t>
  </si>
  <si>
    <t>Obakeng</t>
  </si>
  <si>
    <t>Eskom energizing and connection of high masts lights</t>
  </si>
  <si>
    <t>SEIF</t>
  </si>
  <si>
    <t>Legkraal Internal Roads</t>
  </si>
  <si>
    <t xml:space="preserve"> CAPITAL ADJUSTED BUDGET 2019/2020</t>
  </si>
  <si>
    <t>SHARED ECONOMIC INFRASTRUCTURE FUND</t>
  </si>
  <si>
    <t>Greater Ledig Storm Water Manage</t>
  </si>
  <si>
    <t>37156472420FBC42ZZ17</t>
  </si>
  <si>
    <t>37156472420FBC44ZZ03</t>
  </si>
  <si>
    <t>37156472420FBC55ZZ01</t>
  </si>
  <si>
    <t>37156472420FBC55ZZ17</t>
  </si>
  <si>
    <t>38156449420CCD61ZZ03</t>
  </si>
  <si>
    <t>39056445020CCD42ZZ17</t>
  </si>
  <si>
    <t>39056446020FBC36ZZ01</t>
  </si>
  <si>
    <t>39056446020FBC28ZZ04</t>
  </si>
  <si>
    <t>39056445020WSE26ZZ29</t>
  </si>
  <si>
    <t>39056445020WSD86ZZ29</t>
  </si>
  <si>
    <t>39056445020WSD42ZZ17</t>
  </si>
  <si>
    <t>37206433020FBD20ZZ01</t>
  </si>
  <si>
    <t>37206433020FBD21ZZ02</t>
  </si>
  <si>
    <t>37206433020FBD24ZZ06</t>
  </si>
  <si>
    <t>37206433020FBC97ZZ32</t>
  </si>
  <si>
    <t>37206433020FBD15ZZ17</t>
  </si>
  <si>
    <t>37206433020FBC98ZZ09</t>
  </si>
  <si>
    <t>37206433020FBD16ZZ11</t>
  </si>
  <si>
    <t>37206433020FBD18ZZ01</t>
  </si>
  <si>
    <t>37206433020FBD19ZZ12</t>
  </si>
  <si>
    <t>37206433020FBE42ZZ17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</si>
</sst>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2" xfId="0" applyFont="1" applyBorder="1"/>
    <xf numFmtId="0" fontId="1" fillId="0" borderId="0" xfId="0" applyFont="1"/>
    <xf numFmtId="0" fontId="1" fillId="2" borderId="2" xfId="0" applyFont="1" applyFill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3" xfId="0" applyFont="1" applyBorder="1"/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right"/>
    </xf>
    <xf numFmtId="0" fontId="0" fillId="0" borderId="2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3" fontId="0" fillId="0" borderId="1" xfId="0" applyNumberFormat="1" applyBorder="1" applyAlignment="1"/>
    <xf numFmtId="0" fontId="2" fillId="0" borderId="0" xfId="0" applyFon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right"/>
    </xf>
    <xf numFmtId="0" fontId="0" fillId="0" borderId="0" xfId="0" applyFill="1"/>
    <xf numFmtId="0" fontId="1" fillId="0" borderId="1" xfId="0" applyFont="1" applyFill="1" applyBorder="1"/>
    <xf numFmtId="3" fontId="0" fillId="4" borderId="1" xfId="0" applyNumberFormat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0" xfId="0" applyFill="1"/>
    <xf numFmtId="0" fontId="0" fillId="5" borderId="1" xfId="0" applyFill="1" applyBorder="1"/>
    <xf numFmtId="0" fontId="0" fillId="5" borderId="1" xfId="0" applyFont="1" applyFill="1" applyBorder="1"/>
    <xf numFmtId="3" fontId="0" fillId="6" borderId="1" xfId="0" applyNumberFormat="1" applyFill="1" applyBorder="1" applyAlignment="1">
      <alignment horizontal="right"/>
    </xf>
    <xf numFmtId="3" fontId="0" fillId="6" borderId="0" xfId="0" applyNumberFormat="1" applyFill="1" applyAlignment="1">
      <alignment horizontal="right"/>
    </xf>
    <xf numFmtId="3" fontId="1" fillId="7" borderId="0" xfId="0" applyNumberFormat="1" applyFont="1" applyFill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3" fontId="1" fillId="7" borderId="2" xfId="0" applyNumberFormat="1" applyFont="1" applyFill="1" applyBorder="1" applyAlignment="1">
      <alignment horizontal="right"/>
    </xf>
    <xf numFmtId="3" fontId="0" fillId="7" borderId="3" xfId="0" applyNumberFormat="1" applyFill="1" applyBorder="1" applyAlignment="1">
      <alignment horizontal="right"/>
    </xf>
    <xf numFmtId="3" fontId="0" fillId="7" borderId="1" xfId="0" applyNumberFormat="1" applyFill="1" applyBorder="1" applyAlignment="1"/>
    <xf numFmtId="3" fontId="0" fillId="7" borderId="2" xfId="0" applyNumberFormat="1" applyFill="1" applyBorder="1" applyAlignment="1">
      <alignment horizontal="right"/>
    </xf>
    <xf numFmtId="3" fontId="0" fillId="7" borderId="0" xfId="0" applyNumberFormat="1" applyFill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8"/>
  <sheetViews>
    <sheetView tabSelected="1" view="pageBreakPreview" topLeftCell="A4" zoomScale="70" zoomScaleNormal="120" zoomScaleSheetLayoutView="70" workbookViewId="0">
      <pane ySplit="4" topLeftCell="A302" activePane="bottomLeft" state="frozen"/>
      <selection activeCell="C4" sqref="C4"/>
      <selection pane="bottomLeft" activeCell="J304" sqref="J304"/>
    </sheetView>
  </sheetViews>
  <sheetFormatPr defaultRowHeight="15" x14ac:dyDescent="0.25"/>
  <cols>
    <col min="1" max="1" width="27.7109375" bestFit="1" customWidth="1"/>
    <col min="2" max="2" width="16.140625" customWidth="1"/>
    <col min="3" max="3" width="57.140625" customWidth="1"/>
    <col min="4" max="4" width="9.140625" style="13"/>
    <col min="5" max="5" width="19.85546875" style="13" bestFit="1" customWidth="1"/>
    <col min="6" max="6" width="27" style="13" bestFit="1" customWidth="1"/>
    <col min="7" max="7" width="17.140625" style="20" customWidth="1"/>
    <col min="8" max="8" width="15.42578125" style="58" bestFit="1" customWidth="1"/>
    <col min="9" max="9" width="12.85546875" style="20" bestFit="1" customWidth="1"/>
    <col min="10" max="10" width="13.7109375" style="20" bestFit="1" customWidth="1"/>
    <col min="11" max="11" width="16.7109375" style="20" customWidth="1"/>
    <col min="12" max="12" width="11.28515625" style="20" bestFit="1" customWidth="1"/>
    <col min="13" max="14" width="9.140625" style="20"/>
    <col min="15" max="15" width="15.42578125" style="20" customWidth="1"/>
    <col min="16" max="16" width="9.140625" style="20" bestFit="1" customWidth="1"/>
    <col min="17" max="17" width="17.5703125" style="20" customWidth="1"/>
  </cols>
  <sheetData>
    <row r="1" spans="1:17" s="5" customFormat="1" x14ac:dyDescent="0.25">
      <c r="C1" s="60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5" customFormat="1" x14ac:dyDescent="0.25">
      <c r="C2" s="60" t="s">
        <v>337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s="5" customFormat="1" x14ac:dyDescent="0.25">
      <c r="D3" s="7"/>
      <c r="E3" s="7"/>
      <c r="F3" s="7"/>
      <c r="G3" s="14"/>
      <c r="H3" s="51"/>
      <c r="I3" s="14"/>
      <c r="J3" s="14"/>
      <c r="K3" s="14"/>
      <c r="L3" s="14"/>
      <c r="M3" s="14"/>
      <c r="N3" s="14"/>
      <c r="O3" s="14"/>
      <c r="P3" s="14"/>
      <c r="Q3" s="14"/>
    </row>
    <row r="4" spans="1:17" s="5" customFormat="1" x14ac:dyDescent="0.25">
      <c r="A4" s="34"/>
      <c r="B4" s="34"/>
      <c r="C4" s="2"/>
      <c r="D4" s="8"/>
      <c r="E4" s="8"/>
      <c r="F4" s="8"/>
      <c r="G4" s="59" t="s">
        <v>1</v>
      </c>
      <c r="H4" s="59"/>
      <c r="I4" s="59"/>
      <c r="J4" s="59"/>
      <c r="K4" s="59"/>
      <c r="L4" s="59"/>
      <c r="M4" s="15"/>
      <c r="N4" s="15"/>
      <c r="O4" s="15"/>
      <c r="P4" s="15"/>
      <c r="Q4" s="15"/>
    </row>
    <row r="5" spans="1:17" s="5" customFormat="1" x14ac:dyDescent="0.25">
      <c r="A5" s="34"/>
      <c r="B5" s="34" t="s">
        <v>336</v>
      </c>
      <c r="C5" s="2" t="s">
        <v>2</v>
      </c>
      <c r="D5" s="8"/>
      <c r="E5" s="8"/>
      <c r="F5" s="8"/>
      <c r="G5" s="15" t="s">
        <v>3</v>
      </c>
      <c r="H5" s="52" t="s">
        <v>339</v>
      </c>
      <c r="I5" s="15" t="s">
        <v>4</v>
      </c>
      <c r="J5" s="15" t="s">
        <v>5</v>
      </c>
      <c r="K5" s="15"/>
      <c r="L5" s="15" t="s">
        <v>6</v>
      </c>
      <c r="M5" s="15" t="s">
        <v>7</v>
      </c>
      <c r="N5" s="15" t="s">
        <v>7</v>
      </c>
      <c r="O5" s="15" t="s">
        <v>8</v>
      </c>
      <c r="P5" s="15" t="s">
        <v>7</v>
      </c>
      <c r="Q5" s="15" t="s">
        <v>8</v>
      </c>
    </row>
    <row r="6" spans="1:17" s="5" customFormat="1" x14ac:dyDescent="0.25">
      <c r="A6" s="34"/>
      <c r="B6" s="34"/>
      <c r="C6" s="2"/>
      <c r="D6" s="8"/>
      <c r="E6" s="8"/>
      <c r="F6" s="8"/>
      <c r="G6" s="15" t="s">
        <v>8</v>
      </c>
      <c r="H6" s="52" t="s">
        <v>8</v>
      </c>
      <c r="I6" s="15" t="s">
        <v>9</v>
      </c>
      <c r="J6" s="15"/>
      <c r="K6" s="15"/>
      <c r="L6" s="15"/>
      <c r="M6" s="15"/>
      <c r="N6" s="15"/>
      <c r="O6" s="15"/>
      <c r="P6" s="15"/>
      <c r="Q6" s="15"/>
    </row>
    <row r="7" spans="1:17" s="5" customFormat="1" x14ac:dyDescent="0.25">
      <c r="A7" s="34"/>
      <c r="B7" s="34"/>
      <c r="C7" s="2" t="s">
        <v>10</v>
      </c>
      <c r="D7" s="8" t="s">
        <v>11</v>
      </c>
      <c r="E7" s="8" t="s">
        <v>12</v>
      </c>
      <c r="F7" s="8" t="s">
        <v>13</v>
      </c>
      <c r="G7" s="15" t="s">
        <v>14</v>
      </c>
      <c r="H7" s="52" t="s">
        <v>14</v>
      </c>
      <c r="I7" s="15"/>
      <c r="J7" s="15" t="s">
        <v>15</v>
      </c>
      <c r="K7" s="15" t="s">
        <v>16</v>
      </c>
      <c r="L7" s="15" t="s">
        <v>17</v>
      </c>
      <c r="M7" s="15" t="s">
        <v>18</v>
      </c>
      <c r="N7" s="15" t="s">
        <v>18</v>
      </c>
      <c r="O7" s="15" t="s">
        <v>19</v>
      </c>
      <c r="P7" s="15" t="s">
        <v>18</v>
      </c>
      <c r="Q7" s="15" t="s">
        <v>20</v>
      </c>
    </row>
    <row r="8" spans="1:17" x14ac:dyDescent="0.25">
      <c r="A8" s="33"/>
      <c r="B8" s="33"/>
      <c r="C8" s="1"/>
      <c r="D8" s="9"/>
      <c r="E8" s="9"/>
      <c r="F8" s="9"/>
      <c r="G8" s="16"/>
      <c r="H8" s="53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5">
      <c r="A9" s="33"/>
      <c r="B9" s="33"/>
      <c r="C9" s="2" t="s">
        <v>21</v>
      </c>
      <c r="D9" s="9"/>
      <c r="E9" s="9"/>
      <c r="F9" s="9"/>
      <c r="G9" s="16"/>
      <c r="H9" s="53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5">
      <c r="A10" s="33"/>
      <c r="B10" s="33"/>
      <c r="C10" s="1"/>
      <c r="D10" s="9"/>
      <c r="E10" s="9"/>
      <c r="F10" s="9"/>
      <c r="G10" s="16"/>
      <c r="H10" s="53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25">
      <c r="A11" s="33"/>
      <c r="B11" s="33"/>
      <c r="C11" s="2" t="s">
        <v>22</v>
      </c>
      <c r="D11" s="9"/>
      <c r="E11" s="9"/>
      <c r="F11" s="9"/>
      <c r="G11" s="16"/>
      <c r="H11" s="53"/>
      <c r="I11" s="16"/>
      <c r="J11" s="16"/>
      <c r="K11" s="16"/>
      <c r="L11" s="16"/>
      <c r="M11" s="16"/>
      <c r="N11" s="16"/>
      <c r="O11" s="16"/>
      <c r="P11" s="16"/>
      <c r="Q11" s="16"/>
    </row>
    <row r="12" spans="1:17" x14ac:dyDescent="0.25">
      <c r="A12" s="33"/>
      <c r="B12" s="33"/>
      <c r="C12" s="1"/>
      <c r="D12" s="9"/>
      <c r="E12" s="9"/>
      <c r="F12" s="9"/>
      <c r="G12" s="16"/>
      <c r="H12" s="53"/>
      <c r="I12" s="16"/>
      <c r="J12" s="16"/>
      <c r="K12" s="16"/>
      <c r="L12" s="16"/>
      <c r="M12" s="16"/>
      <c r="N12" s="16"/>
      <c r="O12" s="16"/>
      <c r="P12" s="16"/>
      <c r="Q12" s="16"/>
    </row>
    <row r="13" spans="1:17" x14ac:dyDescent="0.25">
      <c r="A13" s="33"/>
      <c r="B13" s="33"/>
      <c r="C13" s="1" t="s">
        <v>247</v>
      </c>
      <c r="D13" s="9"/>
      <c r="E13" s="9"/>
      <c r="F13" s="9"/>
      <c r="G13" s="16"/>
      <c r="H13" s="53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25">
      <c r="A14" s="33"/>
      <c r="B14" s="33"/>
      <c r="C14" s="1"/>
      <c r="D14" s="9"/>
      <c r="E14" s="9"/>
      <c r="F14" s="9"/>
      <c r="G14" s="16"/>
      <c r="H14" s="53"/>
      <c r="I14" s="16">
        <v>0</v>
      </c>
      <c r="J14" s="16"/>
      <c r="K14" s="16"/>
      <c r="L14" s="16"/>
      <c r="M14" s="16"/>
      <c r="N14" s="16"/>
      <c r="O14" s="16"/>
      <c r="P14" s="16"/>
      <c r="Q14" s="16"/>
    </row>
    <row r="15" spans="1:17" x14ac:dyDescent="0.25">
      <c r="A15" s="33"/>
      <c r="B15" s="33"/>
      <c r="C15" s="2" t="s">
        <v>23</v>
      </c>
      <c r="D15" s="9"/>
      <c r="E15" s="9"/>
      <c r="F15" s="9"/>
      <c r="G15" s="16"/>
      <c r="H15" s="53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25">
      <c r="A16" s="33"/>
      <c r="B16" s="33"/>
      <c r="C16" s="1"/>
      <c r="D16" s="9"/>
      <c r="E16" s="9"/>
      <c r="F16" s="9"/>
      <c r="G16" s="16"/>
      <c r="H16" s="53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5">
      <c r="A17" s="33" t="s">
        <v>254</v>
      </c>
      <c r="B17" s="33"/>
      <c r="C17" s="1" t="s">
        <v>24</v>
      </c>
      <c r="D17" s="9">
        <v>33</v>
      </c>
      <c r="E17" s="9" t="s">
        <v>25</v>
      </c>
      <c r="F17" s="9" t="s">
        <v>26</v>
      </c>
      <c r="G17" s="16">
        <v>100000</v>
      </c>
      <c r="H17" s="53"/>
      <c r="I17" s="16"/>
      <c r="J17" s="16"/>
      <c r="K17" s="16"/>
      <c r="L17" s="16">
        <v>100000</v>
      </c>
      <c r="M17" s="16" t="s">
        <v>27</v>
      </c>
      <c r="N17" s="16" t="s">
        <v>27</v>
      </c>
      <c r="O17" s="16">
        <v>100000</v>
      </c>
      <c r="P17" s="16" t="s">
        <v>27</v>
      </c>
      <c r="Q17" s="16">
        <v>100000</v>
      </c>
    </row>
    <row r="18" spans="1:17" x14ac:dyDescent="0.25">
      <c r="A18" s="33"/>
      <c r="B18" s="33"/>
      <c r="C18" s="1"/>
      <c r="D18" s="9"/>
      <c r="E18" s="9"/>
      <c r="F18" s="9"/>
      <c r="G18" s="16"/>
      <c r="H18" s="53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5.75" thickBot="1" x14ac:dyDescent="0.3">
      <c r="A19" s="33"/>
      <c r="B19" s="36"/>
      <c r="C19" s="4" t="s">
        <v>248</v>
      </c>
      <c r="D19" s="10"/>
      <c r="E19" s="10"/>
      <c r="F19" s="10"/>
      <c r="G19" s="17">
        <v>100000</v>
      </c>
      <c r="H19" s="54"/>
      <c r="I19" s="17"/>
      <c r="J19" s="17"/>
      <c r="K19" s="17"/>
      <c r="L19" s="17">
        <v>100000</v>
      </c>
      <c r="M19" s="17"/>
      <c r="N19" s="17"/>
      <c r="O19" s="17">
        <v>100000</v>
      </c>
      <c r="P19" s="17"/>
      <c r="Q19" s="17">
        <v>100000</v>
      </c>
    </row>
    <row r="20" spans="1:17" x14ac:dyDescent="0.25">
      <c r="A20" s="33"/>
      <c r="B20" s="3"/>
      <c r="C20" s="3"/>
      <c r="D20" s="11"/>
      <c r="E20" s="11"/>
      <c r="F20" s="11"/>
      <c r="G20" s="18"/>
      <c r="H20" s="55"/>
      <c r="I20" s="18"/>
      <c r="J20" s="18"/>
      <c r="K20" s="18"/>
      <c r="L20" s="18"/>
      <c r="M20" s="18"/>
      <c r="N20" s="18"/>
      <c r="O20" s="18"/>
      <c r="P20" s="18"/>
      <c r="Q20" s="18"/>
    </row>
    <row r="21" spans="1:17" s="5" customFormat="1" ht="15.75" thickBot="1" x14ac:dyDescent="0.3">
      <c r="A21" s="34"/>
      <c r="B21" s="37"/>
      <c r="C21" s="6" t="s">
        <v>28</v>
      </c>
      <c r="D21" s="12"/>
      <c r="E21" s="12"/>
      <c r="F21" s="12"/>
      <c r="G21" s="19">
        <v>100000</v>
      </c>
      <c r="H21" s="54"/>
      <c r="I21" s="19"/>
      <c r="J21" s="19"/>
      <c r="K21" s="19"/>
      <c r="L21" s="19">
        <v>100000</v>
      </c>
      <c r="M21" s="19"/>
      <c r="N21" s="19"/>
      <c r="O21" s="19">
        <v>100000</v>
      </c>
      <c r="P21" s="19"/>
      <c r="Q21" s="19">
        <v>100000</v>
      </c>
    </row>
    <row r="22" spans="1:17" x14ac:dyDescent="0.25">
      <c r="A22" s="33"/>
      <c r="B22" s="3"/>
      <c r="C22" s="3"/>
      <c r="D22" s="11"/>
      <c r="E22" s="11"/>
      <c r="F22" s="11"/>
      <c r="G22" s="18"/>
      <c r="H22" s="55"/>
      <c r="I22" s="18"/>
      <c r="J22" s="18"/>
      <c r="K22" s="18"/>
      <c r="L22" s="18"/>
      <c r="M22" s="18"/>
      <c r="N22" s="18"/>
      <c r="O22" s="18"/>
      <c r="P22" s="18"/>
      <c r="Q22" s="18"/>
    </row>
    <row r="23" spans="1:17" x14ac:dyDescent="0.25">
      <c r="A23" s="33"/>
      <c r="B23" s="33"/>
      <c r="C23" s="1"/>
      <c r="D23" s="9"/>
      <c r="E23" s="9"/>
      <c r="F23" s="9"/>
      <c r="G23" s="16"/>
      <c r="H23" s="53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5">
      <c r="A24" s="33"/>
      <c r="B24" s="33"/>
      <c r="C24" s="2" t="s">
        <v>29</v>
      </c>
      <c r="D24" s="9"/>
      <c r="E24" s="9"/>
      <c r="F24" s="9"/>
      <c r="G24" s="16"/>
      <c r="H24" s="53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5">
      <c r="A25" s="33"/>
      <c r="B25" s="33"/>
      <c r="C25" s="2"/>
      <c r="D25" s="9"/>
      <c r="E25" s="9"/>
      <c r="F25" s="9"/>
      <c r="G25" s="16"/>
      <c r="H25" s="53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5">
      <c r="A26" s="33"/>
      <c r="B26" s="33"/>
      <c r="C26" s="2" t="s">
        <v>30</v>
      </c>
      <c r="D26" s="9"/>
      <c r="E26" s="9"/>
      <c r="F26" s="9"/>
      <c r="G26" s="16"/>
      <c r="H26" s="53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5">
      <c r="A27" s="33"/>
      <c r="B27" s="33"/>
      <c r="C27" s="1"/>
      <c r="D27" s="9"/>
      <c r="E27" s="9"/>
      <c r="F27" s="9"/>
      <c r="G27" s="16"/>
      <c r="H27" s="53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5">
      <c r="A28" s="33"/>
      <c r="B28" s="33"/>
      <c r="C28" s="1" t="s">
        <v>249</v>
      </c>
      <c r="D28" s="9"/>
      <c r="E28" s="9"/>
      <c r="F28" s="9"/>
      <c r="G28" s="16"/>
      <c r="H28" s="53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25">
      <c r="A29" s="33"/>
      <c r="B29" s="33"/>
      <c r="C29" s="1"/>
      <c r="D29" s="9"/>
      <c r="E29" s="9"/>
      <c r="F29" s="9"/>
      <c r="G29" s="16"/>
      <c r="H29" s="53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5">
      <c r="A30" s="33" t="s">
        <v>255</v>
      </c>
      <c r="B30" s="33"/>
      <c r="C30" s="1" t="s">
        <v>31</v>
      </c>
      <c r="D30" s="9">
        <v>33</v>
      </c>
      <c r="E30" s="9" t="s">
        <v>25</v>
      </c>
      <c r="F30" s="9" t="s">
        <v>26</v>
      </c>
      <c r="G30" s="16">
        <v>200000</v>
      </c>
      <c r="H30" s="53"/>
      <c r="I30" s="16"/>
      <c r="J30" s="16"/>
      <c r="K30" s="16"/>
      <c r="L30" s="16">
        <v>200000</v>
      </c>
      <c r="M30" s="16" t="s">
        <v>27</v>
      </c>
      <c r="N30" s="16" t="s">
        <v>27</v>
      </c>
      <c r="O30" s="16">
        <v>200000</v>
      </c>
      <c r="P30" s="16" t="s">
        <v>27</v>
      </c>
      <c r="Q30" s="16">
        <v>200000</v>
      </c>
    </row>
    <row r="31" spans="1:17" x14ac:dyDescent="0.25">
      <c r="A31" s="33"/>
      <c r="B31" s="33"/>
      <c r="C31" s="1"/>
      <c r="D31" s="9"/>
      <c r="E31" s="9"/>
      <c r="F31" s="9"/>
      <c r="G31" s="16"/>
      <c r="H31" s="53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25">
      <c r="A32" s="33"/>
      <c r="B32" s="33"/>
      <c r="C32" s="1"/>
      <c r="D32" s="9"/>
      <c r="E32" s="9"/>
      <c r="F32" s="9"/>
      <c r="G32" s="16"/>
      <c r="H32" s="53"/>
      <c r="I32" s="16"/>
      <c r="J32" s="16"/>
      <c r="K32" s="16"/>
      <c r="L32" s="16"/>
      <c r="M32" s="16"/>
      <c r="N32" s="16"/>
      <c r="O32" s="16"/>
      <c r="P32" s="16"/>
      <c r="Q32" s="16"/>
    </row>
    <row r="33" spans="1:17" x14ac:dyDescent="0.25">
      <c r="A33" s="33"/>
      <c r="B33" s="33"/>
      <c r="C33" s="2" t="s">
        <v>32</v>
      </c>
      <c r="D33" s="9"/>
      <c r="E33" s="9"/>
      <c r="F33" s="9"/>
      <c r="G33" s="16"/>
      <c r="H33" s="53"/>
      <c r="I33" s="16"/>
      <c r="J33" s="16"/>
      <c r="K33" s="16"/>
      <c r="L33" s="16"/>
      <c r="M33" s="16"/>
      <c r="N33" s="16"/>
      <c r="O33" s="16"/>
      <c r="P33" s="16"/>
      <c r="Q33" s="16"/>
    </row>
    <row r="34" spans="1:17" x14ac:dyDescent="0.25">
      <c r="A34" s="33"/>
      <c r="B34" s="33"/>
      <c r="C34" s="1"/>
      <c r="D34" s="9"/>
      <c r="E34" s="9"/>
      <c r="F34" s="9"/>
      <c r="G34" s="16"/>
      <c r="H34" s="53"/>
      <c r="I34" s="16"/>
      <c r="J34" s="16"/>
      <c r="K34" s="16"/>
      <c r="L34" s="16"/>
      <c r="M34" s="16"/>
      <c r="N34" s="16"/>
      <c r="O34" s="16"/>
      <c r="P34" s="16"/>
      <c r="Q34" s="16"/>
    </row>
    <row r="35" spans="1:17" x14ac:dyDescent="0.25">
      <c r="A35" s="33" t="s">
        <v>256</v>
      </c>
      <c r="B35" s="33"/>
      <c r="C35" s="1" t="s">
        <v>33</v>
      </c>
      <c r="D35" s="9">
        <v>33</v>
      </c>
      <c r="E35" s="9" t="s">
        <v>25</v>
      </c>
      <c r="F35" s="9" t="s">
        <v>26</v>
      </c>
      <c r="G35" s="16">
        <v>100000</v>
      </c>
      <c r="H35" s="53"/>
      <c r="I35" s="16"/>
      <c r="J35" s="16"/>
      <c r="K35" s="16"/>
      <c r="L35" s="16">
        <v>100000</v>
      </c>
      <c r="M35" s="16" t="s">
        <v>27</v>
      </c>
      <c r="N35" s="16" t="s">
        <v>27</v>
      </c>
      <c r="O35" s="16">
        <v>100000</v>
      </c>
      <c r="P35" s="16" t="s">
        <v>27</v>
      </c>
      <c r="Q35" s="16">
        <v>100000</v>
      </c>
    </row>
    <row r="36" spans="1:17" x14ac:dyDescent="0.25">
      <c r="A36" s="33"/>
      <c r="B36" s="33"/>
      <c r="C36" s="1"/>
      <c r="D36" s="9"/>
      <c r="E36" s="9"/>
      <c r="F36" s="9"/>
      <c r="G36" s="16"/>
      <c r="H36" s="53"/>
      <c r="I36" s="16"/>
      <c r="J36" s="16"/>
      <c r="K36" s="16"/>
      <c r="L36" s="16"/>
      <c r="M36" s="16"/>
      <c r="N36" s="16"/>
      <c r="O36" s="16"/>
      <c r="P36" s="16"/>
      <c r="Q36" s="16"/>
    </row>
    <row r="37" spans="1:17" x14ac:dyDescent="0.25">
      <c r="A37" s="33"/>
      <c r="B37" s="33"/>
      <c r="C37" s="1"/>
      <c r="D37" s="9"/>
      <c r="E37" s="9"/>
      <c r="F37" s="9"/>
      <c r="G37" s="16"/>
      <c r="H37" s="53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15.75" thickBot="1" x14ac:dyDescent="0.3">
      <c r="A38" s="33"/>
      <c r="B38" s="36"/>
      <c r="C38" s="4" t="s">
        <v>250</v>
      </c>
      <c r="D38" s="10"/>
      <c r="E38" s="10"/>
      <c r="F38" s="10"/>
      <c r="G38" s="17">
        <v>300000</v>
      </c>
      <c r="H38" s="54"/>
      <c r="I38" s="17"/>
      <c r="J38" s="17">
        <v>0</v>
      </c>
      <c r="K38" s="17"/>
      <c r="L38" s="17">
        <v>300000</v>
      </c>
      <c r="M38" s="17"/>
      <c r="N38" s="17"/>
      <c r="O38" s="17">
        <v>300000</v>
      </c>
      <c r="P38" s="17"/>
      <c r="Q38" s="17">
        <v>300000</v>
      </c>
    </row>
    <row r="39" spans="1:17" x14ac:dyDescent="0.25">
      <c r="C39" s="60" t="s">
        <v>0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C40" s="60" t="s">
        <v>338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C41" s="5"/>
      <c r="D41" s="7"/>
      <c r="E41" s="7"/>
      <c r="F41" s="7"/>
      <c r="G41" s="14"/>
      <c r="H41" s="51"/>
      <c r="I41" s="14"/>
      <c r="J41" s="14"/>
      <c r="K41" s="14"/>
      <c r="L41" s="14"/>
      <c r="M41" s="14"/>
      <c r="N41" s="14"/>
      <c r="O41" s="14"/>
      <c r="P41" s="14"/>
      <c r="Q41" s="14"/>
    </row>
    <row r="42" spans="1:17" x14ac:dyDescent="0.25">
      <c r="A42" s="33"/>
      <c r="B42" s="33"/>
      <c r="C42" s="2"/>
      <c r="D42" s="8"/>
      <c r="E42" s="8"/>
      <c r="F42" s="8"/>
      <c r="G42" s="59" t="s">
        <v>1</v>
      </c>
      <c r="H42" s="59"/>
      <c r="I42" s="59"/>
      <c r="J42" s="59"/>
      <c r="K42" s="59"/>
      <c r="L42" s="59"/>
      <c r="M42" s="15"/>
      <c r="N42" s="15"/>
      <c r="O42" s="15"/>
      <c r="P42" s="15"/>
      <c r="Q42" s="15"/>
    </row>
    <row r="43" spans="1:17" x14ac:dyDescent="0.25">
      <c r="A43" s="33"/>
      <c r="B43" s="33"/>
      <c r="C43" s="2" t="s">
        <v>2</v>
      </c>
      <c r="D43" s="8"/>
      <c r="E43" s="8"/>
      <c r="F43" s="8"/>
      <c r="G43" s="15" t="s">
        <v>3</v>
      </c>
      <c r="H43" s="52" t="s">
        <v>339</v>
      </c>
      <c r="I43" s="15" t="s">
        <v>4</v>
      </c>
      <c r="J43" s="15" t="s">
        <v>5</v>
      </c>
      <c r="K43" s="15"/>
      <c r="L43" s="15" t="s">
        <v>6</v>
      </c>
      <c r="M43" s="15" t="s">
        <v>7</v>
      </c>
      <c r="N43" s="15" t="s">
        <v>7</v>
      </c>
      <c r="O43" s="15" t="s">
        <v>8</v>
      </c>
      <c r="P43" s="15" t="s">
        <v>7</v>
      </c>
      <c r="Q43" s="15" t="s">
        <v>8</v>
      </c>
    </row>
    <row r="44" spans="1:17" x14ac:dyDescent="0.25">
      <c r="A44" s="33"/>
      <c r="B44" s="33"/>
      <c r="C44" s="2"/>
      <c r="D44" s="8"/>
      <c r="E44" s="8"/>
      <c r="F44" s="8"/>
      <c r="G44" s="15" t="s">
        <v>8</v>
      </c>
      <c r="H44" s="52" t="s">
        <v>8</v>
      </c>
      <c r="I44" s="15" t="s">
        <v>9</v>
      </c>
      <c r="J44" s="15"/>
      <c r="K44" s="15"/>
      <c r="L44" s="15"/>
      <c r="M44" s="15"/>
      <c r="N44" s="15"/>
      <c r="O44" s="15"/>
      <c r="P44" s="15"/>
      <c r="Q44" s="15"/>
    </row>
    <row r="45" spans="1:17" x14ac:dyDescent="0.25">
      <c r="A45" s="33"/>
      <c r="B45" s="33"/>
      <c r="C45" s="2" t="s">
        <v>10</v>
      </c>
      <c r="D45" s="8" t="s">
        <v>11</v>
      </c>
      <c r="E45" s="8" t="s">
        <v>12</v>
      </c>
      <c r="F45" s="8" t="s">
        <v>13</v>
      </c>
      <c r="G45" s="15" t="s">
        <v>14</v>
      </c>
      <c r="H45" s="52" t="s">
        <v>14</v>
      </c>
      <c r="I45" s="15"/>
      <c r="J45" s="15" t="s">
        <v>15</v>
      </c>
      <c r="K45" s="15" t="s">
        <v>16</v>
      </c>
      <c r="L45" s="15" t="s">
        <v>17</v>
      </c>
      <c r="M45" s="15" t="s">
        <v>18</v>
      </c>
      <c r="N45" s="15" t="s">
        <v>18</v>
      </c>
      <c r="O45" s="15" t="s">
        <v>19</v>
      </c>
      <c r="P45" s="15" t="s">
        <v>18</v>
      </c>
      <c r="Q45" s="15" t="s">
        <v>20</v>
      </c>
    </row>
    <row r="46" spans="1:17" x14ac:dyDescent="0.25">
      <c r="A46" s="33"/>
      <c r="B46" s="33"/>
      <c r="C46" s="2"/>
      <c r="D46" s="8"/>
      <c r="E46" s="8"/>
      <c r="F46" s="8"/>
      <c r="G46" s="15"/>
      <c r="H46" s="52"/>
      <c r="I46" s="15"/>
      <c r="J46" s="15"/>
      <c r="K46" s="15"/>
      <c r="L46" s="15"/>
      <c r="M46" s="15"/>
      <c r="N46" s="15"/>
      <c r="O46" s="15"/>
      <c r="P46" s="15"/>
      <c r="Q46" s="15"/>
    </row>
    <row r="47" spans="1:17" x14ac:dyDescent="0.25">
      <c r="A47" s="33"/>
      <c r="B47" s="33"/>
      <c r="C47" s="2" t="s">
        <v>34</v>
      </c>
      <c r="D47" s="9"/>
      <c r="E47" s="9"/>
      <c r="F47" s="9"/>
      <c r="G47" s="16"/>
      <c r="H47" s="53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25">
      <c r="A48" s="33"/>
      <c r="B48" s="33"/>
      <c r="C48" s="1"/>
      <c r="D48" s="9"/>
      <c r="E48" s="9"/>
      <c r="F48" s="9"/>
      <c r="G48" s="16"/>
      <c r="H48" s="53"/>
      <c r="I48" s="16"/>
      <c r="J48" s="16"/>
      <c r="K48" s="16"/>
      <c r="L48" s="16"/>
      <c r="M48" s="16"/>
      <c r="N48" s="16"/>
      <c r="O48" s="16"/>
      <c r="P48" s="16"/>
      <c r="Q48" s="16"/>
    </row>
    <row r="49" spans="1:17" x14ac:dyDescent="0.25">
      <c r="A49" s="33"/>
      <c r="B49" s="33"/>
      <c r="C49" s="1" t="s">
        <v>251</v>
      </c>
      <c r="D49" s="9"/>
      <c r="E49" s="9"/>
      <c r="F49" s="9"/>
      <c r="G49" s="16"/>
      <c r="H49" s="53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25">
      <c r="A50" s="33"/>
      <c r="B50" s="33"/>
      <c r="C50" s="1"/>
      <c r="D50" s="9"/>
      <c r="E50" s="9"/>
      <c r="F50" s="9"/>
      <c r="G50" s="16"/>
      <c r="H50" s="53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25">
      <c r="A51" s="33"/>
      <c r="B51" s="33"/>
      <c r="C51" s="2" t="s">
        <v>23</v>
      </c>
      <c r="D51" s="9"/>
      <c r="E51" s="9"/>
      <c r="F51" s="9"/>
      <c r="G51" s="16"/>
      <c r="H51" s="53"/>
      <c r="I51" s="16"/>
      <c r="J51" s="16"/>
      <c r="K51" s="16"/>
      <c r="L51" s="16"/>
      <c r="M51" s="16"/>
      <c r="N51" s="16"/>
      <c r="O51" s="16"/>
      <c r="P51" s="16"/>
      <c r="Q51" s="16"/>
    </row>
    <row r="52" spans="1:17" x14ac:dyDescent="0.25">
      <c r="A52" s="33"/>
      <c r="B52" s="33"/>
      <c r="C52" s="1"/>
      <c r="D52" s="9"/>
      <c r="E52" s="9"/>
      <c r="F52" s="9"/>
      <c r="G52" s="16"/>
      <c r="H52" s="53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25">
      <c r="A53" s="33"/>
      <c r="B53" s="33"/>
      <c r="C53" s="1"/>
      <c r="D53" s="9"/>
      <c r="E53" s="9"/>
      <c r="F53" s="9"/>
      <c r="G53" s="16"/>
      <c r="H53" s="53"/>
      <c r="I53" s="16"/>
      <c r="J53" s="16"/>
      <c r="K53" s="16"/>
      <c r="L53" s="16"/>
      <c r="M53" s="16"/>
      <c r="N53" s="16"/>
      <c r="O53" s="16"/>
      <c r="P53" s="16"/>
      <c r="Q53" s="16"/>
    </row>
    <row r="54" spans="1:17" x14ac:dyDescent="0.25">
      <c r="A54" s="33" t="s">
        <v>257</v>
      </c>
      <c r="B54" s="33"/>
      <c r="C54" s="1" t="s">
        <v>35</v>
      </c>
      <c r="D54" s="9">
        <v>33</v>
      </c>
      <c r="E54" s="9" t="s">
        <v>25</v>
      </c>
      <c r="F54" s="9" t="s">
        <v>26</v>
      </c>
      <c r="G54" s="16">
        <v>250000</v>
      </c>
      <c r="H54" s="53"/>
      <c r="I54" s="16"/>
      <c r="J54" s="16"/>
      <c r="K54" s="16"/>
      <c r="L54" s="16">
        <v>250000</v>
      </c>
      <c r="M54" s="16" t="s">
        <v>27</v>
      </c>
      <c r="N54" s="16" t="s">
        <v>27</v>
      </c>
      <c r="O54" s="16">
        <v>250000</v>
      </c>
      <c r="P54" s="16" t="s">
        <v>27</v>
      </c>
      <c r="Q54" s="16">
        <v>250000</v>
      </c>
    </row>
    <row r="55" spans="1:17" x14ac:dyDescent="0.25">
      <c r="A55" s="33"/>
      <c r="B55" s="33"/>
      <c r="C55" s="1"/>
      <c r="D55" s="9"/>
      <c r="E55" s="9"/>
      <c r="F55" s="9"/>
      <c r="G55" s="16"/>
      <c r="H55" s="53"/>
      <c r="I55" s="16"/>
      <c r="J55" s="16"/>
      <c r="K55" s="16"/>
      <c r="L55" s="16"/>
      <c r="M55" s="16"/>
      <c r="N55" s="16"/>
      <c r="O55" s="16"/>
      <c r="P55" s="16"/>
      <c r="Q55" s="16"/>
    </row>
    <row r="56" spans="1:17" s="5" customFormat="1" ht="15.75" thickBot="1" x14ac:dyDescent="0.3">
      <c r="A56" s="34"/>
      <c r="B56" s="37"/>
      <c r="C56" s="4" t="s">
        <v>252</v>
      </c>
      <c r="D56" s="10"/>
      <c r="E56" s="10"/>
      <c r="F56" s="10"/>
      <c r="G56" s="17">
        <v>250000</v>
      </c>
      <c r="H56" s="54"/>
      <c r="I56" s="17"/>
      <c r="J56" s="17">
        <v>0</v>
      </c>
      <c r="K56" s="17">
        <v>0</v>
      </c>
      <c r="L56" s="17">
        <v>250000</v>
      </c>
      <c r="M56" s="17"/>
      <c r="N56" s="17"/>
      <c r="O56" s="17">
        <v>250000</v>
      </c>
      <c r="P56" s="17"/>
      <c r="Q56" s="17">
        <v>250000</v>
      </c>
    </row>
    <row r="57" spans="1:17" x14ac:dyDescent="0.25">
      <c r="A57" s="33"/>
      <c r="B57" s="3"/>
      <c r="C57" s="3"/>
      <c r="D57" s="11"/>
      <c r="E57" s="11"/>
      <c r="F57" s="11"/>
      <c r="G57" s="18"/>
      <c r="H57" s="55"/>
      <c r="I57" s="18"/>
      <c r="J57" s="18"/>
      <c r="K57" s="18"/>
      <c r="L57" s="18"/>
      <c r="M57" s="18"/>
      <c r="N57" s="18"/>
      <c r="O57" s="18"/>
      <c r="P57" s="18"/>
      <c r="Q57" s="18"/>
    </row>
    <row r="58" spans="1:17" x14ac:dyDescent="0.25">
      <c r="A58" s="33"/>
      <c r="B58" s="33"/>
      <c r="C58" s="1"/>
      <c r="D58" s="9"/>
      <c r="E58" s="9"/>
      <c r="F58" s="9"/>
      <c r="G58" s="16"/>
      <c r="H58" s="53"/>
      <c r="I58" s="16"/>
      <c r="J58" s="16"/>
      <c r="K58" s="16"/>
      <c r="L58" s="16"/>
      <c r="M58" s="16"/>
      <c r="N58" s="16"/>
      <c r="O58" s="16"/>
      <c r="P58" s="16"/>
      <c r="Q58" s="16"/>
    </row>
    <row r="59" spans="1:17" x14ac:dyDescent="0.25">
      <c r="A59" s="33"/>
      <c r="B59" s="33"/>
      <c r="C59" s="2" t="s">
        <v>36</v>
      </c>
      <c r="D59" s="9"/>
      <c r="E59" s="9"/>
      <c r="F59" s="9"/>
      <c r="G59" s="16"/>
      <c r="H59" s="53"/>
      <c r="I59" s="16"/>
      <c r="J59" s="16"/>
      <c r="K59" s="16"/>
      <c r="L59" s="16"/>
      <c r="M59" s="16"/>
      <c r="N59" s="16"/>
      <c r="O59" s="16"/>
      <c r="P59" s="16"/>
      <c r="Q59" s="16"/>
    </row>
    <row r="60" spans="1:17" x14ac:dyDescent="0.25">
      <c r="A60" s="33"/>
      <c r="B60" s="33"/>
      <c r="C60" s="1"/>
      <c r="D60" s="9"/>
      <c r="E60" s="9"/>
      <c r="F60" s="9"/>
      <c r="G60" s="16"/>
      <c r="H60" s="53"/>
      <c r="I60" s="16"/>
      <c r="J60" s="16"/>
      <c r="K60" s="16"/>
      <c r="L60" s="16"/>
      <c r="M60" s="16"/>
      <c r="N60" s="16"/>
      <c r="O60" s="16"/>
      <c r="P60" s="16"/>
      <c r="Q60" s="16"/>
    </row>
    <row r="61" spans="1:17" x14ac:dyDescent="0.25">
      <c r="A61" s="33"/>
      <c r="B61" s="33"/>
      <c r="C61" s="1"/>
      <c r="D61" s="9"/>
      <c r="E61" s="9"/>
      <c r="F61" s="9"/>
      <c r="G61" s="16"/>
      <c r="H61" s="53"/>
      <c r="I61" s="16"/>
      <c r="J61" s="16"/>
      <c r="K61" s="16"/>
      <c r="L61" s="16"/>
      <c r="M61" s="16"/>
      <c r="N61" s="16"/>
      <c r="O61" s="16"/>
      <c r="P61" s="16"/>
      <c r="Q61" s="16"/>
    </row>
    <row r="62" spans="1:17" x14ac:dyDescent="0.25">
      <c r="A62" s="33"/>
      <c r="B62" s="33"/>
      <c r="C62" s="1" t="s">
        <v>37</v>
      </c>
      <c r="D62" s="9"/>
      <c r="E62" s="9"/>
      <c r="F62" s="9"/>
      <c r="G62" s="16">
        <v>0</v>
      </c>
      <c r="H62" s="53">
        <v>0</v>
      </c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25">
      <c r="A63" s="33"/>
      <c r="B63" s="33"/>
      <c r="C63" s="1"/>
      <c r="D63" s="9"/>
      <c r="E63" s="9"/>
      <c r="F63" s="9"/>
      <c r="G63" s="16"/>
      <c r="H63" s="53"/>
      <c r="I63" s="16"/>
      <c r="J63" s="16"/>
      <c r="K63" s="16"/>
      <c r="L63" s="16"/>
      <c r="M63" s="16"/>
      <c r="N63" s="16"/>
      <c r="O63" s="16"/>
      <c r="P63" s="16"/>
      <c r="Q63" s="16"/>
    </row>
    <row r="64" spans="1:17" ht="15.75" thickBot="1" x14ac:dyDescent="0.3">
      <c r="A64" s="33"/>
      <c r="B64" s="36"/>
      <c r="C64" s="4" t="s">
        <v>253</v>
      </c>
      <c r="D64" s="10"/>
      <c r="E64" s="10"/>
      <c r="F64" s="10"/>
      <c r="G64" s="17">
        <v>0</v>
      </c>
      <c r="H64" s="54"/>
      <c r="I64" s="17">
        <v>0</v>
      </c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33"/>
      <c r="B65" s="3"/>
      <c r="C65" s="3"/>
      <c r="D65" s="11"/>
      <c r="E65" s="11"/>
      <c r="F65" s="11"/>
      <c r="G65" s="18"/>
      <c r="H65" s="55"/>
      <c r="I65" s="18"/>
      <c r="J65" s="18"/>
      <c r="K65" s="18"/>
      <c r="L65" s="18"/>
      <c r="M65" s="18"/>
      <c r="N65" s="18"/>
      <c r="O65" s="18"/>
      <c r="P65" s="18"/>
      <c r="Q65" s="18"/>
    </row>
    <row r="66" spans="1:17" s="5" customFormat="1" ht="15.75" thickBot="1" x14ac:dyDescent="0.3">
      <c r="A66" s="34"/>
      <c r="B66" s="37"/>
      <c r="C66" s="6" t="s">
        <v>38</v>
      </c>
      <c r="D66" s="12"/>
      <c r="E66" s="12"/>
      <c r="F66" s="12"/>
      <c r="G66" s="19">
        <v>550000</v>
      </c>
      <c r="H66" s="54"/>
      <c r="I66" s="19">
        <v>0</v>
      </c>
      <c r="J66" s="19">
        <v>0</v>
      </c>
      <c r="K66" s="19">
        <v>0</v>
      </c>
      <c r="L66" s="19">
        <v>550000</v>
      </c>
      <c r="M66" s="19"/>
      <c r="N66" s="19"/>
      <c r="O66" s="19">
        <v>550000</v>
      </c>
      <c r="P66" s="19"/>
      <c r="Q66" s="19">
        <v>550000</v>
      </c>
    </row>
    <row r="67" spans="1:17" x14ac:dyDescent="0.25">
      <c r="A67" s="33"/>
      <c r="B67" s="3"/>
      <c r="C67" s="3"/>
      <c r="D67" s="11"/>
      <c r="E67" s="11"/>
      <c r="F67" s="11"/>
      <c r="G67" s="18"/>
      <c r="H67" s="55"/>
      <c r="I67" s="18"/>
      <c r="J67" s="18"/>
      <c r="K67" s="18"/>
      <c r="L67" s="18"/>
      <c r="M67" s="18"/>
      <c r="N67" s="18"/>
      <c r="O67" s="18"/>
      <c r="P67" s="18"/>
      <c r="Q67" s="18"/>
    </row>
    <row r="68" spans="1:17" x14ac:dyDescent="0.25">
      <c r="A68" s="33"/>
      <c r="B68" s="33"/>
      <c r="C68" s="2" t="s">
        <v>39</v>
      </c>
      <c r="D68" s="9"/>
      <c r="E68" s="9"/>
      <c r="F68" s="9"/>
      <c r="G68" s="16"/>
      <c r="H68" s="53"/>
      <c r="I68" s="16"/>
      <c r="J68" s="16"/>
      <c r="K68" s="16"/>
      <c r="L68" s="16"/>
      <c r="M68" s="16"/>
      <c r="N68" s="16"/>
      <c r="O68" s="16"/>
      <c r="P68" s="16"/>
      <c r="Q68" s="16"/>
    </row>
    <row r="69" spans="1:17" x14ac:dyDescent="0.25">
      <c r="A69" s="33"/>
      <c r="B69" s="33"/>
      <c r="C69" s="2"/>
      <c r="D69" s="9"/>
      <c r="E69" s="9"/>
      <c r="F69" s="9"/>
      <c r="G69" s="16"/>
      <c r="H69" s="53"/>
      <c r="I69" s="16"/>
      <c r="J69" s="16"/>
      <c r="K69" s="16"/>
      <c r="L69" s="16"/>
      <c r="M69" s="16"/>
      <c r="N69" s="16"/>
      <c r="O69" s="16"/>
      <c r="P69" s="16"/>
      <c r="Q69" s="16"/>
    </row>
    <row r="70" spans="1:17" x14ac:dyDescent="0.25">
      <c r="A70" s="33"/>
      <c r="B70" s="33"/>
      <c r="C70" s="2" t="s">
        <v>40</v>
      </c>
      <c r="D70" s="9"/>
      <c r="E70" s="9"/>
      <c r="F70" s="9"/>
      <c r="G70" s="16"/>
      <c r="H70" s="53"/>
      <c r="I70" s="16"/>
      <c r="J70" s="16"/>
      <c r="K70" s="16"/>
      <c r="L70" s="16"/>
      <c r="M70" s="16"/>
      <c r="N70" s="16"/>
      <c r="O70" s="16"/>
      <c r="P70" s="16"/>
      <c r="Q70" s="16"/>
    </row>
    <row r="71" spans="1:17" x14ac:dyDescent="0.25">
      <c r="A71" s="33"/>
      <c r="B71" s="33"/>
      <c r="C71" s="1"/>
      <c r="D71" s="9"/>
      <c r="E71" s="9"/>
      <c r="F71" s="9"/>
      <c r="G71" s="16"/>
      <c r="H71" s="53"/>
      <c r="I71" s="16"/>
      <c r="J71" s="16"/>
      <c r="K71" s="16"/>
      <c r="L71" s="16"/>
      <c r="M71" s="16"/>
      <c r="N71" s="16"/>
      <c r="O71" s="16"/>
      <c r="P71" s="16"/>
      <c r="Q71" s="16"/>
    </row>
    <row r="72" spans="1:17" x14ac:dyDescent="0.25">
      <c r="A72" s="33"/>
      <c r="B72" s="33"/>
      <c r="C72" s="1"/>
      <c r="D72" s="9"/>
      <c r="E72" s="9"/>
      <c r="F72" s="9"/>
      <c r="G72" s="16"/>
      <c r="H72" s="53"/>
      <c r="I72" s="16"/>
      <c r="J72" s="16"/>
      <c r="K72" s="16"/>
      <c r="L72" s="16"/>
      <c r="M72" s="16"/>
      <c r="N72" s="16"/>
      <c r="O72" s="16"/>
      <c r="P72" s="16"/>
      <c r="Q72" s="16"/>
    </row>
    <row r="73" spans="1:17" x14ac:dyDescent="0.25">
      <c r="A73" s="33"/>
      <c r="B73" s="33"/>
      <c r="C73" s="1"/>
      <c r="D73" s="9"/>
      <c r="E73" s="9"/>
      <c r="F73" s="9"/>
      <c r="G73" s="16"/>
      <c r="H73" s="53"/>
      <c r="I73" s="16"/>
      <c r="J73" s="16"/>
      <c r="K73" s="16"/>
      <c r="L73" s="16"/>
      <c r="M73" s="16"/>
      <c r="N73" s="16"/>
      <c r="O73" s="16"/>
      <c r="P73" s="16"/>
      <c r="Q73" s="16"/>
    </row>
    <row r="74" spans="1:17" x14ac:dyDescent="0.25">
      <c r="A74" s="33"/>
      <c r="B74" s="33"/>
      <c r="C74" s="2" t="s">
        <v>41</v>
      </c>
      <c r="D74" s="9"/>
      <c r="E74" s="9"/>
      <c r="F74" s="9"/>
      <c r="G74" s="16"/>
      <c r="H74" s="53"/>
      <c r="I74" s="16"/>
      <c r="J74" s="16"/>
      <c r="K74" s="16"/>
      <c r="L74" s="16"/>
      <c r="M74" s="16"/>
      <c r="N74" s="16"/>
      <c r="O74" s="16"/>
      <c r="P74" s="16"/>
      <c r="Q74" s="16"/>
    </row>
    <row r="75" spans="1:17" x14ac:dyDescent="0.25">
      <c r="A75" s="33"/>
      <c r="B75" s="33"/>
      <c r="C75" s="1"/>
      <c r="D75" s="9"/>
      <c r="E75" s="9"/>
      <c r="F75" s="9"/>
      <c r="G75" s="16"/>
      <c r="H75" s="53"/>
      <c r="I75" s="16"/>
      <c r="J75" s="16"/>
      <c r="K75" s="16"/>
      <c r="L75" s="16"/>
      <c r="M75" s="16"/>
      <c r="N75" s="16"/>
      <c r="O75" s="16"/>
      <c r="P75" s="16"/>
      <c r="Q75" s="16"/>
    </row>
    <row r="76" spans="1:17" x14ac:dyDescent="0.25">
      <c r="A76" s="33"/>
      <c r="B76" s="33"/>
      <c r="C76" s="1" t="s">
        <v>42</v>
      </c>
      <c r="D76" s="9"/>
      <c r="E76" s="9"/>
      <c r="F76" s="9"/>
      <c r="G76" s="16">
        <v>0</v>
      </c>
      <c r="H76" s="53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33"/>
      <c r="B77" s="33"/>
      <c r="C77" s="1"/>
      <c r="D77" s="9"/>
      <c r="E77" s="9"/>
      <c r="F77" s="9"/>
      <c r="G77" s="16"/>
      <c r="H77" s="53"/>
      <c r="I77" s="16"/>
      <c r="J77" s="16"/>
      <c r="K77" s="16"/>
      <c r="L77" s="16"/>
      <c r="M77" s="16"/>
      <c r="N77" s="16"/>
      <c r="O77" s="16"/>
      <c r="P77" s="16"/>
      <c r="Q77" s="16"/>
    </row>
    <row r="78" spans="1:17" s="5" customFormat="1" x14ac:dyDescent="0.25">
      <c r="A78" s="34"/>
      <c r="B78" s="34"/>
      <c r="C78" s="2" t="s">
        <v>43</v>
      </c>
      <c r="D78" s="8"/>
      <c r="E78" s="8"/>
      <c r="F78" s="8"/>
      <c r="G78" s="15">
        <v>0</v>
      </c>
      <c r="H78" s="52"/>
      <c r="I78" s="15"/>
      <c r="J78" s="15">
        <v>0</v>
      </c>
      <c r="K78" s="15"/>
      <c r="L78" s="15">
        <v>0</v>
      </c>
      <c r="M78" s="15"/>
      <c r="N78" s="15"/>
      <c r="O78" s="15"/>
      <c r="P78" s="15"/>
      <c r="Q78" s="15"/>
    </row>
    <row r="79" spans="1:17" x14ac:dyDescent="0.25">
      <c r="A79" s="33"/>
      <c r="B79" s="33"/>
      <c r="C79" s="1"/>
      <c r="D79" s="9"/>
      <c r="E79" s="9"/>
      <c r="F79" s="9"/>
      <c r="G79" s="16"/>
      <c r="H79" s="53"/>
      <c r="I79" s="16"/>
      <c r="J79" s="16"/>
      <c r="K79" s="16"/>
      <c r="L79" s="16"/>
      <c r="M79" s="16"/>
      <c r="N79" s="16"/>
      <c r="O79" s="16"/>
      <c r="P79" s="16"/>
      <c r="Q79" s="16"/>
    </row>
    <row r="80" spans="1:17" x14ac:dyDescent="0.25">
      <c r="A80" s="33"/>
      <c r="B80" s="33"/>
      <c r="C80" s="1"/>
      <c r="D80" s="9"/>
      <c r="E80" s="9"/>
      <c r="F80" s="9"/>
      <c r="G80" s="16"/>
      <c r="H80" s="53"/>
      <c r="I80" s="16"/>
      <c r="J80" s="16"/>
      <c r="K80" s="16"/>
      <c r="L80" s="16"/>
      <c r="M80" s="16"/>
      <c r="N80" s="16"/>
      <c r="O80" s="16"/>
      <c r="P80" s="16"/>
      <c r="Q80" s="16"/>
    </row>
    <row r="81" spans="1:17" x14ac:dyDescent="0.25">
      <c r="A81" s="33"/>
      <c r="B81" s="33"/>
      <c r="C81" s="1"/>
      <c r="D81" s="9"/>
      <c r="E81" s="9"/>
      <c r="F81" s="9"/>
      <c r="G81" s="16"/>
      <c r="H81" s="53"/>
      <c r="I81" s="16"/>
      <c r="J81" s="16"/>
      <c r="K81" s="16"/>
      <c r="L81" s="16"/>
      <c r="M81" s="16"/>
      <c r="N81" s="16"/>
      <c r="O81" s="16"/>
      <c r="P81" s="16"/>
      <c r="Q81" s="16"/>
    </row>
    <row r="82" spans="1:17" x14ac:dyDescent="0.25">
      <c r="A82" s="33"/>
      <c r="B82" s="33"/>
      <c r="C82" s="2" t="s">
        <v>44</v>
      </c>
      <c r="D82" s="9"/>
      <c r="E82" s="9"/>
      <c r="F82" s="9"/>
      <c r="G82" s="16"/>
      <c r="H82" s="53"/>
      <c r="I82" s="16"/>
      <c r="J82" s="16"/>
      <c r="K82" s="16"/>
      <c r="L82" s="16"/>
      <c r="M82" s="16"/>
      <c r="N82" s="16"/>
      <c r="O82" s="16"/>
      <c r="P82" s="16"/>
      <c r="Q82" s="16"/>
    </row>
    <row r="83" spans="1:17" x14ac:dyDescent="0.25">
      <c r="A83" s="33"/>
      <c r="B83" s="33"/>
      <c r="C83" s="1"/>
      <c r="D83" s="9"/>
      <c r="E83" s="9"/>
      <c r="F83" s="9"/>
      <c r="G83" s="16"/>
      <c r="H83" s="53"/>
      <c r="I83" s="16"/>
      <c r="J83" s="16"/>
      <c r="K83" s="16"/>
      <c r="L83" s="16"/>
      <c r="M83" s="16"/>
      <c r="N83" s="16"/>
      <c r="O83" s="16"/>
      <c r="P83" s="16"/>
      <c r="Q83" s="16"/>
    </row>
    <row r="84" spans="1:17" x14ac:dyDescent="0.25">
      <c r="A84" s="33"/>
      <c r="B84" s="33"/>
      <c r="C84" s="1"/>
      <c r="D84" s="9"/>
      <c r="E84" s="9"/>
      <c r="F84" s="9"/>
      <c r="G84" s="16"/>
      <c r="H84" s="53"/>
      <c r="I84" s="16"/>
      <c r="J84" s="16"/>
      <c r="K84" s="16"/>
      <c r="L84" s="16"/>
      <c r="M84" s="16"/>
      <c r="N84" s="16"/>
      <c r="O84" s="16"/>
      <c r="P84" s="16"/>
      <c r="Q84" s="16"/>
    </row>
    <row r="85" spans="1:17" x14ac:dyDescent="0.25">
      <c r="A85" s="33" t="s">
        <v>260</v>
      </c>
      <c r="B85" s="33" t="s">
        <v>329</v>
      </c>
      <c r="C85" s="1" t="s">
        <v>330</v>
      </c>
      <c r="D85" s="9">
        <v>33</v>
      </c>
      <c r="E85" s="9" t="s">
        <v>25</v>
      </c>
      <c r="F85" s="9" t="s">
        <v>26</v>
      </c>
      <c r="G85" s="16">
        <v>2590253</v>
      </c>
      <c r="H85" s="53">
        <v>10620444.83</v>
      </c>
      <c r="I85" s="16"/>
      <c r="J85" s="16"/>
      <c r="K85" s="16">
        <v>2590253</v>
      </c>
      <c r="L85" s="16"/>
      <c r="M85" s="16" t="s">
        <v>45</v>
      </c>
      <c r="N85" s="16"/>
      <c r="O85" s="16"/>
      <c r="P85" s="16"/>
      <c r="Q85" s="16"/>
    </row>
    <row r="86" spans="1:17" x14ac:dyDescent="0.25">
      <c r="A86" s="33"/>
      <c r="B86" s="33"/>
      <c r="C86" s="33" t="s">
        <v>330</v>
      </c>
      <c r="D86" s="35">
        <v>33</v>
      </c>
      <c r="E86" s="35" t="s">
        <v>25</v>
      </c>
      <c r="F86" s="35" t="s">
        <v>26</v>
      </c>
      <c r="G86" s="16">
        <v>0</v>
      </c>
      <c r="H86" s="53">
        <v>4996000</v>
      </c>
      <c r="I86" s="16"/>
      <c r="J86" s="16"/>
      <c r="K86" s="16">
        <f>H86</f>
        <v>4996000</v>
      </c>
      <c r="L86" s="16"/>
      <c r="M86" s="16" t="s">
        <v>364</v>
      </c>
      <c r="N86" s="16"/>
      <c r="O86" s="16"/>
      <c r="P86" s="16"/>
      <c r="Q86" s="16"/>
    </row>
    <row r="87" spans="1:17" x14ac:dyDescent="0.25">
      <c r="A87" s="33"/>
      <c r="B87" s="33"/>
      <c r="C87" s="1"/>
      <c r="D87" s="9"/>
      <c r="E87" s="9"/>
      <c r="F87" s="9"/>
      <c r="G87" s="16"/>
      <c r="H87" s="53"/>
      <c r="I87" s="16"/>
      <c r="J87" s="16"/>
      <c r="K87" s="16"/>
      <c r="L87" s="16"/>
      <c r="M87" s="16"/>
      <c r="N87" s="16"/>
      <c r="O87" s="16"/>
      <c r="P87" s="16"/>
      <c r="Q87" s="16"/>
    </row>
    <row r="88" spans="1:17" s="5" customFormat="1" ht="15.75" thickBot="1" x14ac:dyDescent="0.3">
      <c r="A88" s="34"/>
      <c r="B88" s="34"/>
      <c r="C88" s="2" t="s">
        <v>43</v>
      </c>
      <c r="D88" s="8"/>
      <c r="E88" s="10"/>
      <c r="F88" s="10"/>
      <c r="G88" s="17">
        <f>G85</f>
        <v>2590253</v>
      </c>
      <c r="H88" s="54">
        <f>SUM(H85:H86)</f>
        <v>15616444.83</v>
      </c>
      <c r="I88" s="17"/>
      <c r="J88" s="17"/>
      <c r="K88" s="17">
        <f>SUM(K85:K86)</f>
        <v>7586253</v>
      </c>
      <c r="L88" s="17">
        <v>0</v>
      </c>
      <c r="M88" s="17"/>
      <c r="N88" s="17"/>
      <c r="O88" s="17">
        <v>0</v>
      </c>
      <c r="P88" s="17"/>
      <c r="Q88" s="17">
        <v>0</v>
      </c>
    </row>
    <row r="89" spans="1:17" x14ac:dyDescent="0.25">
      <c r="A89" s="33"/>
      <c r="B89" s="33"/>
      <c r="C89" s="1"/>
      <c r="D89" s="9"/>
      <c r="E89" s="11"/>
      <c r="F89" s="11"/>
      <c r="G89" s="18"/>
      <c r="H89" s="55"/>
      <c r="I89" s="18"/>
      <c r="J89" s="18"/>
      <c r="K89" s="18"/>
      <c r="L89" s="18"/>
      <c r="M89" s="18"/>
      <c r="N89" s="18"/>
      <c r="O89" s="18"/>
      <c r="P89" s="18"/>
      <c r="Q89" s="18"/>
    </row>
    <row r="90" spans="1:17" x14ac:dyDescent="0.25">
      <c r="A90" s="33"/>
      <c r="B90" s="33"/>
      <c r="C90" s="2" t="s">
        <v>46</v>
      </c>
      <c r="D90" s="9"/>
      <c r="E90" s="9"/>
      <c r="F90" s="9"/>
      <c r="G90" s="16"/>
      <c r="H90" s="53"/>
      <c r="I90" s="16"/>
      <c r="J90" s="16"/>
      <c r="K90" s="16"/>
      <c r="L90" s="16"/>
      <c r="M90" s="16"/>
      <c r="N90" s="16"/>
      <c r="O90" s="16"/>
      <c r="P90" s="16"/>
      <c r="Q90" s="16"/>
    </row>
    <row r="91" spans="1:17" x14ac:dyDescent="0.25">
      <c r="A91" s="33"/>
      <c r="B91" s="33"/>
      <c r="C91" s="1"/>
      <c r="D91" s="9"/>
      <c r="E91" s="9"/>
      <c r="F91" s="9"/>
      <c r="G91" s="16"/>
      <c r="H91" s="53"/>
      <c r="I91" s="16"/>
      <c r="J91" s="16"/>
      <c r="K91" s="16"/>
      <c r="L91" s="16"/>
      <c r="M91" s="16"/>
      <c r="N91" s="16"/>
      <c r="O91" s="16"/>
      <c r="P91" s="16"/>
      <c r="Q91" s="16"/>
    </row>
    <row r="92" spans="1:17" x14ac:dyDescent="0.25">
      <c r="A92" s="33" t="s">
        <v>258</v>
      </c>
      <c r="B92" s="61" t="s">
        <v>329</v>
      </c>
      <c r="C92" s="1" t="s">
        <v>331</v>
      </c>
      <c r="D92" s="9">
        <v>12</v>
      </c>
      <c r="E92" s="9" t="s">
        <v>47</v>
      </c>
      <c r="F92" s="9" t="s">
        <v>48</v>
      </c>
      <c r="G92" s="16">
        <v>6000000</v>
      </c>
      <c r="H92" s="53">
        <v>6258966.0999999996</v>
      </c>
      <c r="I92" s="16"/>
      <c r="J92" s="16"/>
      <c r="K92" s="16">
        <f>H92</f>
        <v>6258966.0999999996</v>
      </c>
      <c r="L92" s="16"/>
      <c r="M92" s="16" t="s">
        <v>45</v>
      </c>
      <c r="N92" s="16"/>
      <c r="O92" s="16"/>
      <c r="P92" s="16"/>
      <c r="Q92" s="16"/>
    </row>
    <row r="93" spans="1:17" x14ac:dyDescent="0.25">
      <c r="A93" s="33" t="s">
        <v>259</v>
      </c>
      <c r="B93" s="62"/>
      <c r="C93" s="1" t="s">
        <v>332</v>
      </c>
      <c r="D93" s="9">
        <v>3</v>
      </c>
      <c r="E93" s="9" t="s">
        <v>49</v>
      </c>
      <c r="F93" s="9" t="s">
        <v>50</v>
      </c>
      <c r="G93" s="16">
        <v>6000000</v>
      </c>
      <c r="H93" s="53">
        <v>6244606.6299999999</v>
      </c>
      <c r="I93" s="16"/>
      <c r="J93" s="16"/>
      <c r="K93" s="16">
        <f t="shared" ref="K93:K96" si="0">H93</f>
        <v>6244606.6299999999</v>
      </c>
      <c r="L93" s="16"/>
      <c r="M93" s="16" t="s">
        <v>45</v>
      </c>
      <c r="N93" s="16"/>
      <c r="O93" s="16"/>
      <c r="P93" s="16"/>
      <c r="Q93" s="16"/>
    </row>
    <row r="94" spans="1:17" x14ac:dyDescent="0.25">
      <c r="A94" s="33"/>
      <c r="B94" s="62"/>
      <c r="C94" s="33" t="s">
        <v>350</v>
      </c>
      <c r="D94" s="35"/>
      <c r="E94" s="35" t="s">
        <v>348</v>
      </c>
      <c r="F94" s="35"/>
      <c r="G94" s="16">
        <v>0</v>
      </c>
      <c r="H94" s="53">
        <v>302338.27</v>
      </c>
      <c r="I94" s="16"/>
      <c r="J94" s="16"/>
      <c r="K94" s="16">
        <f t="shared" si="0"/>
        <v>302338.27</v>
      </c>
      <c r="L94" s="16"/>
      <c r="M94" s="16" t="s">
        <v>45</v>
      </c>
      <c r="N94" s="16"/>
      <c r="O94" s="16"/>
      <c r="P94" s="16"/>
      <c r="Q94" s="16"/>
    </row>
    <row r="95" spans="1:17" x14ac:dyDescent="0.25">
      <c r="A95" s="33"/>
      <c r="B95" s="62"/>
      <c r="C95" s="33" t="s">
        <v>351</v>
      </c>
      <c r="D95" s="35"/>
      <c r="E95" s="35" t="s">
        <v>172</v>
      </c>
      <c r="F95" s="35"/>
      <c r="G95" s="16">
        <v>0</v>
      </c>
      <c r="H95" s="53">
        <v>1738343.2050000003</v>
      </c>
      <c r="I95" s="16"/>
      <c r="J95" s="16"/>
      <c r="K95" s="16">
        <f t="shared" si="0"/>
        <v>1738343.2050000003</v>
      </c>
      <c r="L95" s="16"/>
      <c r="M95" s="16" t="s">
        <v>45</v>
      </c>
      <c r="N95" s="16"/>
      <c r="O95" s="16"/>
      <c r="P95" s="16"/>
      <c r="Q95" s="16"/>
    </row>
    <row r="96" spans="1:17" x14ac:dyDescent="0.25">
      <c r="A96" s="33"/>
      <c r="B96" s="62"/>
      <c r="C96" s="33" t="s">
        <v>352</v>
      </c>
      <c r="D96" s="35"/>
      <c r="E96" s="35" t="s">
        <v>353</v>
      </c>
      <c r="F96" s="35"/>
      <c r="G96" s="16">
        <v>0</v>
      </c>
      <c r="H96" s="53">
        <v>566055.07999999996</v>
      </c>
      <c r="I96" s="16"/>
      <c r="J96" s="16"/>
      <c r="K96" s="16">
        <f t="shared" si="0"/>
        <v>566055.07999999996</v>
      </c>
      <c r="L96" s="16"/>
      <c r="M96" s="16" t="s">
        <v>45</v>
      </c>
      <c r="N96" s="16"/>
      <c r="O96" s="16"/>
      <c r="P96" s="16"/>
      <c r="Q96" s="16"/>
    </row>
    <row r="97" spans="1:17" x14ac:dyDescent="0.25">
      <c r="A97" s="33" t="s">
        <v>280</v>
      </c>
      <c r="B97" s="63"/>
      <c r="C97" s="1" t="s">
        <v>51</v>
      </c>
      <c r="D97" s="9">
        <v>17</v>
      </c>
      <c r="E97" s="9" t="s">
        <v>52</v>
      </c>
      <c r="F97" s="9" t="s">
        <v>223</v>
      </c>
      <c r="G97" s="16"/>
      <c r="H97" s="53"/>
      <c r="I97" s="16"/>
      <c r="J97" s="16"/>
      <c r="K97" s="16"/>
      <c r="L97" s="16"/>
      <c r="M97" s="16"/>
      <c r="N97" s="16"/>
      <c r="O97" s="16"/>
      <c r="P97" s="16" t="s">
        <v>45</v>
      </c>
      <c r="Q97" s="16">
        <v>8000000</v>
      </c>
    </row>
    <row r="98" spans="1:17" x14ac:dyDescent="0.25">
      <c r="A98" s="33"/>
      <c r="B98" s="33"/>
      <c r="C98" s="1"/>
      <c r="D98" s="9"/>
      <c r="E98" s="9"/>
      <c r="F98" s="9"/>
      <c r="G98" s="16"/>
      <c r="H98" s="53"/>
      <c r="I98" s="16"/>
      <c r="J98" s="16"/>
      <c r="K98" s="16"/>
      <c r="L98" s="16"/>
      <c r="M98" s="16"/>
      <c r="N98" s="16"/>
      <c r="O98" s="16"/>
      <c r="P98" s="16"/>
      <c r="Q98" s="16"/>
    </row>
    <row r="99" spans="1:17" s="5" customFormat="1" ht="15.75" thickBot="1" x14ac:dyDescent="0.3">
      <c r="A99" s="34"/>
      <c r="B99" s="37"/>
      <c r="C99" s="4" t="s">
        <v>43</v>
      </c>
      <c r="D99" s="10"/>
      <c r="E99" s="10"/>
      <c r="F99" s="10"/>
      <c r="G99" s="17">
        <f>SUM(G92:G96)</f>
        <v>12000000</v>
      </c>
      <c r="H99" s="54">
        <f>SUM(H92:H96)</f>
        <v>15110309.285</v>
      </c>
      <c r="I99" s="17"/>
      <c r="J99" s="17">
        <v>0</v>
      </c>
      <c r="K99" s="17">
        <f>SUM(K92:K96)</f>
        <v>15110309.285</v>
      </c>
      <c r="L99" s="17">
        <v>0</v>
      </c>
      <c r="M99" s="17"/>
      <c r="N99" s="17"/>
      <c r="O99" s="17">
        <v>0</v>
      </c>
      <c r="P99" s="17"/>
      <c r="Q99" s="17">
        <v>8000000</v>
      </c>
    </row>
    <row r="100" spans="1:17" x14ac:dyDescent="0.25">
      <c r="A100" s="33"/>
      <c r="B100" s="3"/>
      <c r="C100" s="3"/>
      <c r="D100" s="11"/>
      <c r="E100" s="11"/>
      <c r="F100" s="11"/>
      <c r="G100" s="18"/>
      <c r="H100" s="55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x14ac:dyDescent="0.25">
      <c r="A101" s="33"/>
      <c r="B101" s="33"/>
      <c r="C101" s="1"/>
      <c r="D101" s="9"/>
      <c r="E101" s="9"/>
      <c r="F101" s="9"/>
      <c r="G101" s="16"/>
      <c r="H101" s="53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1:17" x14ac:dyDescent="0.25">
      <c r="A102" s="33"/>
      <c r="B102" s="33"/>
      <c r="C102" s="2" t="s">
        <v>23</v>
      </c>
      <c r="D102" s="9"/>
      <c r="E102" s="9"/>
      <c r="F102" s="9"/>
      <c r="G102" s="16"/>
      <c r="H102" s="53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17" x14ac:dyDescent="0.25">
      <c r="A103" s="33"/>
      <c r="B103" s="33"/>
      <c r="C103" s="1"/>
      <c r="D103" s="9"/>
      <c r="E103" s="9"/>
      <c r="F103" s="9"/>
      <c r="G103" s="16"/>
      <c r="H103" s="53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x14ac:dyDescent="0.25">
      <c r="A104" s="33"/>
      <c r="B104" s="33"/>
      <c r="C104" s="1" t="s">
        <v>53</v>
      </c>
      <c r="D104" s="9"/>
      <c r="E104" s="9"/>
      <c r="F104" s="9"/>
      <c r="G104" s="16"/>
      <c r="H104" s="53"/>
      <c r="I104" s="16"/>
      <c r="J104" s="16">
        <v>0</v>
      </c>
      <c r="K104" s="16"/>
      <c r="L104" s="16"/>
      <c r="M104" s="16"/>
      <c r="N104" s="16"/>
      <c r="O104" s="16"/>
      <c r="P104" s="16"/>
      <c r="Q104" s="16"/>
    </row>
    <row r="105" spans="1:17" x14ac:dyDescent="0.25">
      <c r="A105" s="33"/>
      <c r="B105" s="33"/>
      <c r="C105" s="1"/>
      <c r="D105" s="9"/>
      <c r="E105" s="9"/>
      <c r="F105" s="9"/>
      <c r="G105" s="16"/>
      <c r="H105" s="53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x14ac:dyDescent="0.25">
      <c r="A106" s="33"/>
      <c r="B106" s="33"/>
      <c r="C106" s="1"/>
      <c r="D106" s="9"/>
      <c r="E106" s="9"/>
      <c r="F106" s="9"/>
      <c r="G106" s="16"/>
      <c r="H106" s="53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1:17" x14ac:dyDescent="0.25">
      <c r="A107" s="33"/>
      <c r="B107" s="33"/>
      <c r="C107" s="1"/>
      <c r="D107" s="9"/>
      <c r="E107" s="9"/>
      <c r="F107" s="9"/>
      <c r="G107" s="16"/>
      <c r="H107" s="53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 s="5" customFormat="1" ht="15.75" thickBot="1" x14ac:dyDescent="0.3">
      <c r="A108" s="34"/>
      <c r="B108" s="37"/>
      <c r="C108" s="4" t="s">
        <v>54</v>
      </c>
      <c r="D108" s="10"/>
      <c r="E108" s="10"/>
      <c r="F108" s="10"/>
      <c r="G108" s="17">
        <v>14590253</v>
      </c>
      <c r="H108" s="54"/>
      <c r="I108" s="17"/>
      <c r="J108" s="17">
        <v>0</v>
      </c>
      <c r="K108" s="17">
        <v>14590253</v>
      </c>
      <c r="L108" s="17">
        <v>0</v>
      </c>
      <c r="M108" s="17"/>
      <c r="N108" s="17"/>
      <c r="O108" s="17">
        <v>0</v>
      </c>
      <c r="P108" s="17"/>
      <c r="Q108" s="17">
        <v>8000000</v>
      </c>
    </row>
    <row r="109" spans="1:17" x14ac:dyDescent="0.25">
      <c r="C109" s="60" t="s">
        <v>0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</row>
    <row r="110" spans="1:17" x14ac:dyDescent="0.25">
      <c r="C110" s="60" t="s">
        <v>337</v>
      </c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</row>
    <row r="111" spans="1:17" x14ac:dyDescent="0.25">
      <c r="C111" s="5"/>
      <c r="D111" s="7"/>
      <c r="E111" s="7"/>
      <c r="F111" s="7"/>
      <c r="G111" s="14"/>
      <c r="H111" s="51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x14ac:dyDescent="0.25">
      <c r="A112" s="33"/>
      <c r="B112" s="33"/>
      <c r="C112" s="2"/>
      <c r="D112" s="8"/>
      <c r="E112" s="8"/>
      <c r="F112" s="8"/>
      <c r="G112" s="59" t="s">
        <v>1</v>
      </c>
      <c r="H112" s="59"/>
      <c r="I112" s="59"/>
      <c r="J112" s="59"/>
      <c r="K112" s="59"/>
      <c r="L112" s="59"/>
      <c r="M112" s="15"/>
      <c r="N112" s="15"/>
      <c r="O112" s="15"/>
      <c r="P112" s="15"/>
      <c r="Q112" s="15"/>
    </row>
    <row r="113" spans="1:17" x14ac:dyDescent="0.25">
      <c r="A113" s="33"/>
      <c r="B113" s="33"/>
      <c r="C113" s="2" t="s">
        <v>2</v>
      </c>
      <c r="D113" s="8"/>
      <c r="E113" s="8"/>
      <c r="F113" s="8"/>
      <c r="G113" s="15" t="s">
        <v>3</v>
      </c>
      <c r="H113" s="52" t="s">
        <v>339</v>
      </c>
      <c r="I113" s="15" t="s">
        <v>4</v>
      </c>
      <c r="J113" s="15" t="s">
        <v>5</v>
      </c>
      <c r="K113" s="15"/>
      <c r="L113" s="15" t="s">
        <v>6</v>
      </c>
      <c r="M113" s="15" t="s">
        <v>7</v>
      </c>
      <c r="N113" s="15" t="s">
        <v>7</v>
      </c>
      <c r="O113" s="15" t="s">
        <v>8</v>
      </c>
      <c r="P113" s="15" t="s">
        <v>7</v>
      </c>
      <c r="Q113" s="15" t="s">
        <v>8</v>
      </c>
    </row>
    <row r="114" spans="1:17" x14ac:dyDescent="0.25">
      <c r="A114" s="33"/>
      <c r="B114" s="33"/>
      <c r="C114" s="2"/>
      <c r="D114" s="8"/>
      <c r="E114" s="8"/>
      <c r="F114" s="8"/>
      <c r="G114" s="15" t="s">
        <v>8</v>
      </c>
      <c r="H114" s="52" t="s">
        <v>8</v>
      </c>
      <c r="I114" s="15" t="s">
        <v>9</v>
      </c>
      <c r="J114" s="15"/>
      <c r="K114" s="15"/>
      <c r="L114" s="15"/>
      <c r="M114" s="15"/>
      <c r="N114" s="15"/>
      <c r="O114" s="15"/>
      <c r="P114" s="15"/>
      <c r="Q114" s="15"/>
    </row>
    <row r="115" spans="1:17" x14ac:dyDescent="0.25">
      <c r="A115" s="33"/>
      <c r="B115" s="33"/>
      <c r="C115" s="2" t="s">
        <v>10</v>
      </c>
      <c r="D115" s="8" t="s">
        <v>11</v>
      </c>
      <c r="E115" s="8" t="s">
        <v>12</v>
      </c>
      <c r="F115" s="8" t="s">
        <v>13</v>
      </c>
      <c r="G115" s="15" t="s">
        <v>14</v>
      </c>
      <c r="H115" s="52" t="s">
        <v>14</v>
      </c>
      <c r="I115" s="15"/>
      <c r="J115" s="15" t="s">
        <v>15</v>
      </c>
      <c r="K115" s="15" t="s">
        <v>16</v>
      </c>
      <c r="L115" s="15" t="s">
        <v>17</v>
      </c>
      <c r="M115" s="15" t="s">
        <v>18</v>
      </c>
      <c r="N115" s="15" t="s">
        <v>18</v>
      </c>
      <c r="O115" s="15" t="s">
        <v>19</v>
      </c>
      <c r="P115" s="15" t="s">
        <v>18</v>
      </c>
      <c r="Q115" s="15" t="s">
        <v>20</v>
      </c>
    </row>
    <row r="116" spans="1:17" x14ac:dyDescent="0.25">
      <c r="A116" s="33"/>
      <c r="B116" s="33"/>
      <c r="C116" s="2" t="s">
        <v>55</v>
      </c>
      <c r="D116" s="9"/>
      <c r="E116" s="9"/>
      <c r="F116" s="9"/>
      <c r="G116" s="16"/>
      <c r="H116" s="53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1:17" x14ac:dyDescent="0.25">
      <c r="A117" s="33"/>
      <c r="B117" s="33"/>
      <c r="C117" s="2"/>
      <c r="D117" s="9"/>
      <c r="E117" s="9"/>
      <c r="F117" s="9"/>
      <c r="G117" s="16"/>
      <c r="H117" s="53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 x14ac:dyDescent="0.25">
      <c r="A118" s="33"/>
      <c r="B118" s="33"/>
      <c r="C118" s="2" t="s">
        <v>56</v>
      </c>
      <c r="D118" s="9"/>
      <c r="E118" s="9"/>
      <c r="F118" s="9"/>
      <c r="G118" s="16"/>
      <c r="H118" s="53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x14ac:dyDescent="0.25">
      <c r="A119" s="33"/>
      <c r="B119" s="33"/>
      <c r="C119" s="1"/>
      <c r="D119" s="9"/>
      <c r="E119" s="9"/>
      <c r="F119" s="9"/>
      <c r="G119" s="16"/>
      <c r="H119" s="53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 x14ac:dyDescent="0.25">
      <c r="A120" s="33"/>
      <c r="B120" s="33"/>
      <c r="C120" s="2" t="s">
        <v>57</v>
      </c>
      <c r="D120" s="9"/>
      <c r="E120" s="9"/>
      <c r="F120" s="9"/>
      <c r="G120" s="16"/>
      <c r="H120" s="53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x14ac:dyDescent="0.25">
      <c r="A121" s="33"/>
      <c r="B121" s="33"/>
      <c r="C121" s="1"/>
      <c r="D121" s="9"/>
      <c r="E121" s="9"/>
      <c r="F121" s="9"/>
      <c r="G121" s="16"/>
      <c r="H121" s="53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1:17" x14ac:dyDescent="0.25">
      <c r="A122" s="33" t="s">
        <v>261</v>
      </c>
      <c r="B122" s="33"/>
      <c r="C122" s="1" t="s">
        <v>58</v>
      </c>
      <c r="D122" s="9">
        <v>33</v>
      </c>
      <c r="E122" s="9" t="s">
        <v>25</v>
      </c>
      <c r="F122" s="9" t="s">
        <v>26</v>
      </c>
      <c r="G122" s="16">
        <v>200000</v>
      </c>
      <c r="H122" s="53"/>
      <c r="I122" s="16"/>
      <c r="J122" s="16"/>
      <c r="K122" s="16"/>
      <c r="L122" s="16"/>
      <c r="M122" s="16" t="s">
        <v>27</v>
      </c>
      <c r="N122" s="16" t="s">
        <v>27</v>
      </c>
      <c r="O122" s="16">
        <v>200000</v>
      </c>
      <c r="P122" s="16" t="s">
        <v>27</v>
      </c>
      <c r="Q122" s="16">
        <v>200000</v>
      </c>
    </row>
    <row r="123" spans="1:17" x14ac:dyDescent="0.25">
      <c r="A123" s="33"/>
      <c r="B123" s="33"/>
      <c r="C123" s="1"/>
      <c r="D123" s="9"/>
      <c r="E123" s="9"/>
      <c r="F123" s="9"/>
      <c r="G123" s="16"/>
      <c r="H123" s="53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1:17" x14ac:dyDescent="0.25">
      <c r="A124" s="33"/>
      <c r="B124" s="33"/>
      <c r="C124" s="1"/>
      <c r="D124" s="9"/>
      <c r="E124" s="9"/>
      <c r="F124" s="9"/>
      <c r="G124" s="16"/>
      <c r="H124" s="53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x14ac:dyDescent="0.25">
      <c r="A125" s="33"/>
      <c r="B125" s="33"/>
      <c r="C125" s="2" t="s">
        <v>60</v>
      </c>
      <c r="D125" s="9"/>
      <c r="E125" s="9"/>
      <c r="F125" s="9"/>
      <c r="G125" s="16"/>
      <c r="H125" s="53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 x14ac:dyDescent="0.25">
      <c r="A126" s="33"/>
      <c r="B126" s="33"/>
      <c r="C126" s="1"/>
      <c r="D126" s="9"/>
      <c r="E126" s="9"/>
      <c r="F126" s="9"/>
      <c r="G126" s="16"/>
      <c r="H126" s="53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7" x14ac:dyDescent="0.25">
      <c r="A127" s="33"/>
      <c r="B127" s="33"/>
      <c r="C127" s="1"/>
      <c r="D127" s="9"/>
      <c r="E127" s="9"/>
      <c r="F127" s="9"/>
      <c r="G127" s="16"/>
      <c r="H127" s="53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 x14ac:dyDescent="0.25">
      <c r="A128" s="33"/>
      <c r="B128" s="33"/>
      <c r="C128" s="1"/>
      <c r="D128" s="9"/>
      <c r="E128" s="9"/>
      <c r="F128" s="9"/>
      <c r="G128" s="16"/>
      <c r="H128" s="53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 x14ac:dyDescent="0.25">
      <c r="A129" s="33" t="s">
        <v>281</v>
      </c>
      <c r="B129" s="33" t="s">
        <v>333</v>
      </c>
      <c r="C129" s="1" t="s">
        <v>61</v>
      </c>
      <c r="D129" s="9">
        <v>33</v>
      </c>
      <c r="E129" s="9" t="s">
        <v>25</v>
      </c>
      <c r="F129" s="9" t="s">
        <v>26</v>
      </c>
      <c r="G129" s="16"/>
      <c r="H129" s="53"/>
      <c r="I129" s="16"/>
      <c r="J129" s="16"/>
      <c r="K129" s="16"/>
      <c r="L129" s="16"/>
      <c r="M129" s="16"/>
      <c r="N129" s="16" t="s">
        <v>45</v>
      </c>
      <c r="O129" s="16">
        <v>9864475</v>
      </c>
      <c r="P129" s="16"/>
      <c r="Q129" s="16"/>
    </row>
    <row r="130" spans="1:17" x14ac:dyDescent="0.25">
      <c r="A130" s="33"/>
      <c r="B130" s="33"/>
      <c r="C130" s="1"/>
      <c r="D130" s="9"/>
      <c r="E130" s="9"/>
      <c r="F130" s="9"/>
      <c r="G130" s="16"/>
      <c r="H130" s="53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x14ac:dyDescent="0.25">
      <c r="A131" s="33"/>
      <c r="B131" s="33"/>
      <c r="C131" s="1"/>
      <c r="D131" s="9"/>
      <c r="E131" s="9"/>
      <c r="F131" s="9"/>
      <c r="G131" s="16"/>
      <c r="H131" s="53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 s="5" customFormat="1" ht="15.75" thickBot="1" x14ac:dyDescent="0.3">
      <c r="A132" s="34"/>
      <c r="B132" s="37"/>
      <c r="C132" s="4" t="s">
        <v>62</v>
      </c>
      <c r="D132" s="10"/>
      <c r="E132" s="10"/>
      <c r="F132" s="10"/>
      <c r="G132" s="17">
        <v>200000</v>
      </c>
      <c r="H132" s="54"/>
      <c r="I132" s="17"/>
      <c r="J132" s="17">
        <v>0</v>
      </c>
      <c r="K132" s="17">
        <v>0</v>
      </c>
      <c r="L132" s="17"/>
      <c r="M132" s="17"/>
      <c r="N132" s="17"/>
      <c r="O132" s="17">
        <f>O129</f>
        <v>9864475</v>
      </c>
      <c r="P132" s="17"/>
      <c r="Q132" s="17">
        <v>200000</v>
      </c>
    </row>
    <row r="133" spans="1:17" x14ac:dyDescent="0.25">
      <c r="A133" s="33"/>
      <c r="B133" s="3"/>
      <c r="C133" s="3"/>
      <c r="D133" s="11"/>
      <c r="E133" s="11"/>
      <c r="F133" s="11"/>
      <c r="G133" s="18"/>
      <c r="H133" s="55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 x14ac:dyDescent="0.25">
      <c r="A134" s="33"/>
      <c r="B134" s="33"/>
      <c r="C134" s="2" t="s">
        <v>63</v>
      </c>
      <c r="D134" s="9"/>
      <c r="E134" s="9"/>
      <c r="F134" s="9"/>
      <c r="G134" s="16"/>
      <c r="H134" s="53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x14ac:dyDescent="0.25">
      <c r="A135" s="33"/>
      <c r="B135" s="33"/>
      <c r="C135" s="2"/>
      <c r="D135" s="9"/>
      <c r="E135" s="9"/>
      <c r="F135" s="9"/>
      <c r="G135" s="16"/>
      <c r="H135" s="53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 x14ac:dyDescent="0.25">
      <c r="A136" s="33"/>
      <c r="B136" s="33"/>
      <c r="C136" s="2" t="s">
        <v>64</v>
      </c>
      <c r="D136" s="9"/>
      <c r="E136" s="9"/>
      <c r="F136" s="9"/>
      <c r="G136" s="16"/>
      <c r="H136" s="53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x14ac:dyDescent="0.25">
      <c r="A137" s="33"/>
      <c r="B137" s="33"/>
      <c r="C137" s="1"/>
      <c r="D137" s="9"/>
      <c r="E137" s="9"/>
      <c r="F137" s="9"/>
      <c r="G137" s="16"/>
      <c r="H137" s="53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 ht="21" customHeight="1" x14ac:dyDescent="0.25">
      <c r="A138" s="33" t="s">
        <v>262</v>
      </c>
      <c r="B138" s="38" t="s">
        <v>335</v>
      </c>
      <c r="C138" s="1" t="s">
        <v>334</v>
      </c>
      <c r="D138" s="9">
        <v>19</v>
      </c>
      <c r="E138" s="9" t="s">
        <v>59</v>
      </c>
      <c r="F138" s="9" t="s">
        <v>26</v>
      </c>
      <c r="G138" s="16">
        <v>15796909</v>
      </c>
      <c r="H138" s="53">
        <v>0</v>
      </c>
      <c r="I138" s="16"/>
      <c r="J138" s="16"/>
      <c r="K138" s="16">
        <v>15796909</v>
      </c>
      <c r="L138" s="16"/>
      <c r="M138" s="16" t="s">
        <v>45</v>
      </c>
      <c r="N138" s="16" t="s">
        <v>45</v>
      </c>
      <c r="O138" s="16">
        <v>3000000</v>
      </c>
      <c r="P138" s="16" t="s">
        <v>45</v>
      </c>
      <c r="Q138" s="16">
        <v>19515202.16</v>
      </c>
    </row>
    <row r="139" spans="1:17" x14ac:dyDescent="0.25">
      <c r="A139" s="33"/>
      <c r="B139" s="33"/>
      <c r="C139" s="1"/>
      <c r="D139" s="9"/>
      <c r="E139" s="9"/>
      <c r="F139" s="9"/>
      <c r="G139" s="16"/>
      <c r="H139" s="53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 s="5" customFormat="1" ht="15.75" thickBot="1" x14ac:dyDescent="0.3">
      <c r="A140" s="34"/>
      <c r="B140" s="37"/>
      <c r="C140" s="4" t="s">
        <v>65</v>
      </c>
      <c r="D140" s="10"/>
      <c r="E140" s="10"/>
      <c r="F140" s="10"/>
      <c r="G140" s="17">
        <f>G138</f>
        <v>15796909</v>
      </c>
      <c r="H140" s="54">
        <f t="shared" ref="H140:Q140" si="1">H138</f>
        <v>0</v>
      </c>
      <c r="I140" s="17"/>
      <c r="J140" s="17"/>
      <c r="K140" s="17">
        <f t="shared" si="1"/>
        <v>15796909</v>
      </c>
      <c r="L140" s="17"/>
      <c r="M140" s="17"/>
      <c r="N140" s="17"/>
      <c r="O140" s="17">
        <f t="shared" si="1"/>
        <v>3000000</v>
      </c>
      <c r="P140" s="17" t="str">
        <f t="shared" si="1"/>
        <v>MIG</v>
      </c>
      <c r="Q140" s="17">
        <f t="shared" si="1"/>
        <v>19515202.16</v>
      </c>
    </row>
    <row r="141" spans="1:17" x14ac:dyDescent="0.25">
      <c r="A141" s="33"/>
      <c r="B141" s="3"/>
      <c r="C141" s="3"/>
      <c r="D141" s="11"/>
      <c r="E141" s="11"/>
      <c r="F141" s="11"/>
      <c r="G141" s="18"/>
      <c r="H141" s="55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 x14ac:dyDescent="0.25">
      <c r="A142" s="33"/>
      <c r="B142" s="33"/>
      <c r="C142" s="2" t="s">
        <v>66</v>
      </c>
      <c r="D142" s="9"/>
      <c r="E142" s="9"/>
      <c r="F142" s="9"/>
      <c r="G142" s="16"/>
      <c r="H142" s="53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x14ac:dyDescent="0.25">
      <c r="A143" s="33"/>
      <c r="B143" s="33"/>
      <c r="C143" s="2"/>
      <c r="D143" s="9"/>
      <c r="E143" s="9"/>
      <c r="F143" s="9"/>
      <c r="G143" s="16"/>
      <c r="H143" s="53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 x14ac:dyDescent="0.25">
      <c r="A144" s="33"/>
      <c r="B144" s="33"/>
      <c r="C144" s="2" t="s">
        <v>67</v>
      </c>
      <c r="D144" s="9"/>
      <c r="E144" s="9"/>
      <c r="F144" s="9"/>
      <c r="G144" s="16"/>
      <c r="H144" s="53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 x14ac:dyDescent="0.25">
      <c r="A145" s="33"/>
      <c r="B145" s="33"/>
      <c r="C145" s="1"/>
      <c r="D145" s="9"/>
      <c r="E145" s="9"/>
      <c r="F145" s="9"/>
      <c r="G145" s="16"/>
      <c r="H145" s="53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x14ac:dyDescent="0.25">
      <c r="A146" s="33"/>
      <c r="B146" s="33"/>
      <c r="C146" s="1"/>
      <c r="D146" s="9"/>
      <c r="E146" s="9"/>
      <c r="F146" s="9"/>
      <c r="G146" s="16"/>
      <c r="H146" s="53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x14ac:dyDescent="0.25">
      <c r="A147" s="33"/>
      <c r="B147" s="33"/>
      <c r="C147" s="1"/>
      <c r="D147" s="9"/>
      <c r="E147" s="9"/>
      <c r="F147" s="9"/>
      <c r="G147" s="16"/>
      <c r="H147" s="53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 x14ac:dyDescent="0.25">
      <c r="A148" s="33"/>
      <c r="B148" s="33"/>
      <c r="C148" s="1"/>
      <c r="D148" s="9"/>
      <c r="E148" s="9"/>
      <c r="F148" s="9"/>
      <c r="G148" s="16"/>
      <c r="H148" s="53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 s="5" customFormat="1" ht="15.75" thickBot="1" x14ac:dyDescent="0.3">
      <c r="A149" s="34"/>
      <c r="B149" s="37"/>
      <c r="C149" s="4" t="s">
        <v>70</v>
      </c>
      <c r="D149" s="10"/>
      <c r="E149" s="10"/>
      <c r="F149" s="10"/>
      <c r="G149" s="17">
        <v>0</v>
      </c>
      <c r="H149" s="54"/>
      <c r="I149" s="17">
        <v>0</v>
      </c>
      <c r="J149" s="17"/>
      <c r="K149" s="17"/>
      <c r="L149" s="17">
        <v>0</v>
      </c>
      <c r="M149" s="17"/>
      <c r="N149" s="17"/>
      <c r="O149" s="17"/>
      <c r="P149" s="17"/>
      <c r="Q149" s="17"/>
    </row>
    <row r="150" spans="1:17" x14ac:dyDescent="0.25">
      <c r="A150" s="33"/>
      <c r="B150" s="3"/>
      <c r="C150" s="3"/>
      <c r="D150" s="11"/>
      <c r="E150" s="11"/>
      <c r="F150" s="11"/>
      <c r="G150" s="18"/>
      <c r="H150" s="55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 x14ac:dyDescent="0.25">
      <c r="A151" s="33"/>
      <c r="B151" s="33"/>
      <c r="C151" s="1"/>
      <c r="D151" s="9"/>
      <c r="E151" s="9"/>
      <c r="F151" s="9"/>
      <c r="G151" s="16"/>
      <c r="H151" s="53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 x14ac:dyDescent="0.25">
      <c r="A152" s="33"/>
      <c r="B152" s="33"/>
      <c r="C152" s="1"/>
      <c r="D152" s="9"/>
      <c r="E152" s="9"/>
      <c r="F152" s="9"/>
      <c r="G152" s="16"/>
      <c r="H152" s="53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x14ac:dyDescent="0.25">
      <c r="A153" s="33"/>
      <c r="B153" s="33"/>
      <c r="C153" s="1"/>
      <c r="D153" s="9"/>
      <c r="E153" s="9"/>
      <c r="F153" s="9"/>
      <c r="G153" s="16"/>
      <c r="H153" s="53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 s="5" customFormat="1" ht="15.75" thickBot="1" x14ac:dyDescent="0.3">
      <c r="A154" s="34"/>
      <c r="B154" s="37"/>
      <c r="C154" s="6" t="s">
        <v>71</v>
      </c>
      <c r="D154" s="12"/>
      <c r="E154" s="12"/>
      <c r="F154" s="12"/>
      <c r="G154" s="19">
        <v>30587162</v>
      </c>
      <c r="H154" s="54">
        <v>30587162</v>
      </c>
      <c r="I154" s="19">
        <v>0</v>
      </c>
      <c r="J154" s="19">
        <v>0</v>
      </c>
      <c r="K154" s="19">
        <v>30387162</v>
      </c>
      <c r="L154" s="19"/>
      <c r="M154" s="19"/>
      <c r="N154" s="19"/>
      <c r="O154" s="19">
        <v>30064475</v>
      </c>
      <c r="P154" s="19"/>
      <c r="Q154" s="19">
        <v>27715202.16</v>
      </c>
    </row>
    <row r="155" spans="1:17" x14ac:dyDescent="0.25">
      <c r="C155" s="60" t="s">
        <v>0</v>
      </c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</row>
    <row r="156" spans="1:17" x14ac:dyDescent="0.25">
      <c r="C156" s="60" t="s">
        <v>366</v>
      </c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</row>
    <row r="157" spans="1:17" x14ac:dyDescent="0.25">
      <c r="C157" s="5"/>
      <c r="D157" s="7"/>
      <c r="E157" s="7"/>
      <c r="F157" s="7"/>
      <c r="G157" s="14"/>
      <c r="H157" s="51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1:17" x14ac:dyDescent="0.25">
      <c r="A158" s="33"/>
      <c r="B158" s="33"/>
      <c r="C158" s="2"/>
      <c r="D158" s="8"/>
      <c r="E158" s="8"/>
      <c r="F158" s="8"/>
      <c r="G158" s="59" t="s">
        <v>1</v>
      </c>
      <c r="H158" s="59"/>
      <c r="I158" s="59"/>
      <c r="J158" s="59"/>
      <c r="K158" s="59"/>
      <c r="L158" s="59"/>
      <c r="M158" s="15"/>
      <c r="N158" s="15"/>
      <c r="O158" s="15"/>
      <c r="P158" s="15"/>
      <c r="Q158" s="15"/>
    </row>
    <row r="159" spans="1:17" x14ac:dyDescent="0.25">
      <c r="A159" s="33"/>
      <c r="B159" s="33"/>
      <c r="C159" s="2" t="s">
        <v>2</v>
      </c>
      <c r="D159" s="8"/>
      <c r="E159" s="8"/>
      <c r="F159" s="8"/>
      <c r="G159" s="15" t="s">
        <v>3</v>
      </c>
      <c r="H159" s="52" t="s">
        <v>339</v>
      </c>
      <c r="I159" s="15" t="s">
        <v>4</v>
      </c>
      <c r="J159" s="15" t="s">
        <v>5</v>
      </c>
      <c r="K159" s="15"/>
      <c r="L159" s="15" t="s">
        <v>6</v>
      </c>
      <c r="M159" s="15" t="s">
        <v>7</v>
      </c>
      <c r="N159" s="15" t="s">
        <v>7</v>
      </c>
      <c r="O159" s="15" t="s">
        <v>8</v>
      </c>
      <c r="P159" s="15" t="s">
        <v>7</v>
      </c>
      <c r="Q159" s="15" t="s">
        <v>8</v>
      </c>
    </row>
    <row r="160" spans="1:17" x14ac:dyDescent="0.25">
      <c r="A160" s="33"/>
      <c r="B160" s="33"/>
      <c r="C160" s="2"/>
      <c r="D160" s="8"/>
      <c r="E160" s="8"/>
      <c r="F160" s="8"/>
      <c r="G160" s="15" t="s">
        <v>8</v>
      </c>
      <c r="H160" s="52" t="s">
        <v>8</v>
      </c>
      <c r="I160" s="15" t="s">
        <v>9</v>
      </c>
      <c r="J160" s="15"/>
      <c r="K160" s="15"/>
      <c r="L160" s="15"/>
      <c r="M160" s="15"/>
      <c r="N160" s="15"/>
      <c r="O160" s="15"/>
      <c r="P160" s="15"/>
      <c r="Q160" s="15"/>
    </row>
    <row r="161" spans="1:17" x14ac:dyDescent="0.25">
      <c r="A161" s="33"/>
      <c r="B161" s="33"/>
      <c r="C161" s="2" t="s">
        <v>10</v>
      </c>
      <c r="D161" s="8" t="s">
        <v>11</v>
      </c>
      <c r="E161" s="8" t="s">
        <v>12</v>
      </c>
      <c r="F161" s="8" t="s">
        <v>13</v>
      </c>
      <c r="G161" s="15" t="s">
        <v>14</v>
      </c>
      <c r="H161" s="52" t="s">
        <v>14</v>
      </c>
      <c r="I161" s="15"/>
      <c r="J161" s="15" t="s">
        <v>15</v>
      </c>
      <c r="K161" s="15" t="s">
        <v>16</v>
      </c>
      <c r="L161" s="15" t="s">
        <v>17</v>
      </c>
      <c r="M161" s="15" t="s">
        <v>18</v>
      </c>
      <c r="N161" s="15" t="s">
        <v>18</v>
      </c>
      <c r="O161" s="15" t="s">
        <v>19</v>
      </c>
      <c r="P161" s="15" t="s">
        <v>18</v>
      </c>
      <c r="Q161" s="15" t="s">
        <v>20</v>
      </c>
    </row>
    <row r="162" spans="1:17" x14ac:dyDescent="0.25">
      <c r="A162" s="33"/>
      <c r="B162" s="33"/>
      <c r="C162" s="1"/>
      <c r="D162" s="9"/>
      <c r="E162" s="9"/>
      <c r="F162" s="9"/>
      <c r="G162" s="16"/>
      <c r="H162" s="53"/>
      <c r="I162" s="16"/>
      <c r="J162" s="16" t="s">
        <v>15</v>
      </c>
      <c r="K162" s="16" t="s">
        <v>16</v>
      </c>
      <c r="L162" s="16" t="s">
        <v>17</v>
      </c>
      <c r="M162" s="16"/>
      <c r="N162" s="16"/>
      <c r="O162" s="16"/>
      <c r="P162" s="16"/>
      <c r="Q162" s="16"/>
    </row>
    <row r="163" spans="1:17" x14ac:dyDescent="0.25">
      <c r="A163" s="33"/>
      <c r="B163" s="33"/>
      <c r="C163" s="1"/>
      <c r="D163" s="9"/>
      <c r="E163" s="9"/>
      <c r="F163" s="9"/>
      <c r="G163" s="16"/>
      <c r="H163" s="53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 x14ac:dyDescent="0.25">
      <c r="A164" s="33"/>
      <c r="B164" s="33"/>
      <c r="C164" s="2" t="s">
        <v>72</v>
      </c>
      <c r="D164" s="9"/>
      <c r="E164" s="9"/>
      <c r="F164" s="9"/>
      <c r="G164" s="16"/>
      <c r="H164" s="53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x14ac:dyDescent="0.25">
      <c r="A165" s="33"/>
      <c r="B165" s="33"/>
      <c r="C165" s="2"/>
      <c r="D165" s="9"/>
      <c r="E165" s="9"/>
      <c r="F165" s="9"/>
      <c r="G165" s="16"/>
      <c r="H165" s="53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 x14ac:dyDescent="0.25">
      <c r="A166" s="33"/>
      <c r="B166" s="33"/>
      <c r="C166" s="2" t="s">
        <v>73</v>
      </c>
      <c r="D166" s="9"/>
      <c r="E166" s="9"/>
      <c r="F166" s="9"/>
      <c r="G166" s="16"/>
      <c r="H166" s="53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x14ac:dyDescent="0.25">
      <c r="A167" s="33"/>
      <c r="B167" s="33"/>
      <c r="C167" s="1"/>
      <c r="D167" s="9"/>
      <c r="E167" s="9"/>
      <c r="F167" s="9"/>
      <c r="G167" s="16"/>
      <c r="H167" s="53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 x14ac:dyDescent="0.25">
      <c r="A168" s="33"/>
      <c r="B168" s="33"/>
      <c r="C168" s="2" t="s">
        <v>74</v>
      </c>
      <c r="D168" s="9"/>
      <c r="E168" s="9"/>
      <c r="F168" s="9"/>
      <c r="G168" s="16"/>
      <c r="H168" s="53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x14ac:dyDescent="0.25">
      <c r="A169" s="33"/>
      <c r="B169" s="33"/>
      <c r="C169" s="1"/>
      <c r="D169" s="9"/>
      <c r="E169" s="9"/>
      <c r="F169" s="9"/>
      <c r="G169" s="16"/>
      <c r="H169" s="53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x14ac:dyDescent="0.25">
      <c r="A170" s="47" t="s">
        <v>380</v>
      </c>
      <c r="B170" s="61" t="s">
        <v>329</v>
      </c>
      <c r="C170" s="1" t="s">
        <v>75</v>
      </c>
      <c r="D170" s="9">
        <v>1</v>
      </c>
      <c r="E170" s="9" t="s">
        <v>75</v>
      </c>
      <c r="F170" s="9" t="s">
        <v>76</v>
      </c>
      <c r="G170" s="16">
        <v>428571.43</v>
      </c>
      <c r="H170" s="53">
        <f>556303.99-(61245.02*1)</f>
        <v>495058.97</v>
      </c>
      <c r="I170" s="16"/>
      <c r="J170" s="16"/>
      <c r="K170" s="16">
        <f>H170</f>
        <v>495058.97</v>
      </c>
      <c r="L170" s="16"/>
      <c r="M170" s="16" t="s">
        <v>45</v>
      </c>
      <c r="N170" s="16"/>
      <c r="O170" s="16">
        <v>61245.02</v>
      </c>
      <c r="P170" s="16"/>
      <c r="Q170" s="16"/>
    </row>
    <row r="171" spans="1:17" x14ac:dyDescent="0.25">
      <c r="A171" s="47" t="s">
        <v>381</v>
      </c>
      <c r="B171" s="62"/>
      <c r="C171" s="1" t="s">
        <v>77</v>
      </c>
      <c r="D171" s="9">
        <v>2</v>
      </c>
      <c r="E171" s="9" t="s">
        <v>77</v>
      </c>
      <c r="F171" s="9" t="s">
        <v>78</v>
      </c>
      <c r="G171" s="16">
        <v>428571.43</v>
      </c>
      <c r="H171" s="53">
        <f>556303.99-(61245.02*1)</f>
        <v>495058.97</v>
      </c>
      <c r="I171" s="16"/>
      <c r="J171" s="16"/>
      <c r="K171" s="16">
        <f t="shared" ref="K171:K187" si="2">H171</f>
        <v>495058.97</v>
      </c>
      <c r="L171" s="16"/>
      <c r="M171" s="16" t="s">
        <v>45</v>
      </c>
      <c r="N171" s="16"/>
      <c r="O171" s="16">
        <v>61245.02</v>
      </c>
      <c r="P171" s="16"/>
      <c r="Q171" s="16"/>
    </row>
    <row r="172" spans="1:17" x14ac:dyDescent="0.25">
      <c r="A172" s="47" t="s">
        <v>382</v>
      </c>
      <c r="B172" s="62"/>
      <c r="C172" s="1" t="s">
        <v>79</v>
      </c>
      <c r="D172" s="9">
        <v>6</v>
      </c>
      <c r="E172" s="9" t="s">
        <v>79</v>
      </c>
      <c r="F172" s="9" t="s">
        <v>80</v>
      </c>
      <c r="G172" s="16">
        <v>825711</v>
      </c>
      <c r="H172" s="53">
        <f>1065080.06-(61245.02*2)</f>
        <v>942590.02</v>
      </c>
      <c r="I172" s="16"/>
      <c r="J172" s="16"/>
      <c r="K172" s="16">
        <f t="shared" si="2"/>
        <v>942590.02</v>
      </c>
      <c r="L172" s="16"/>
      <c r="M172" s="16" t="s">
        <v>45</v>
      </c>
      <c r="N172" s="16"/>
      <c r="O172" s="16">
        <v>122490.04</v>
      </c>
      <c r="P172" s="16"/>
      <c r="Q172" s="16"/>
    </row>
    <row r="173" spans="1:17" x14ac:dyDescent="0.25">
      <c r="A173" s="47" t="s">
        <v>383</v>
      </c>
      <c r="B173" s="62"/>
      <c r="C173" s="1" t="s">
        <v>81</v>
      </c>
      <c r="D173" s="9">
        <v>9</v>
      </c>
      <c r="E173" s="9" t="s">
        <v>81</v>
      </c>
      <c r="F173" s="9" t="s">
        <v>68</v>
      </c>
      <c r="G173" s="16">
        <v>428571.43</v>
      </c>
      <c r="H173" s="53">
        <f>1048292-(61245.02*3)</f>
        <v>864556.94</v>
      </c>
      <c r="I173" s="16"/>
      <c r="J173" s="16"/>
      <c r="K173" s="16">
        <f t="shared" si="2"/>
        <v>864556.94</v>
      </c>
      <c r="L173" s="16"/>
      <c r="M173" s="16" t="s">
        <v>45</v>
      </c>
      <c r="N173" s="16"/>
      <c r="O173" s="16">
        <v>183735.06</v>
      </c>
      <c r="P173" s="16"/>
      <c r="Q173" s="16"/>
    </row>
    <row r="174" spans="1:17" x14ac:dyDescent="0.25">
      <c r="A174" s="47" t="s">
        <v>384</v>
      </c>
      <c r="B174" s="62"/>
      <c r="C174" s="1" t="s">
        <v>212</v>
      </c>
      <c r="D174" s="9">
        <v>17</v>
      </c>
      <c r="E174" s="9" t="s">
        <v>82</v>
      </c>
      <c r="F174" s="9" t="s">
        <v>69</v>
      </c>
      <c r="G174" s="16">
        <v>2999996</v>
      </c>
      <c r="H174" s="53">
        <f>3144876.03-(61245.02*9)</f>
        <v>2593670.8499999996</v>
      </c>
      <c r="I174" s="16"/>
      <c r="J174" s="16"/>
      <c r="K174" s="16">
        <f t="shared" si="2"/>
        <v>2593670.8499999996</v>
      </c>
      <c r="L174" s="16"/>
      <c r="M174" s="16" t="s">
        <v>45</v>
      </c>
      <c r="N174" s="16"/>
      <c r="O174" s="16">
        <v>551205.18000000005</v>
      </c>
      <c r="P174" s="16"/>
      <c r="Q174" s="16"/>
    </row>
    <row r="175" spans="1:17" x14ac:dyDescent="0.25">
      <c r="A175" s="47" t="s">
        <v>385</v>
      </c>
      <c r="B175" s="62"/>
      <c r="C175" s="1" t="s">
        <v>81</v>
      </c>
      <c r="D175" s="9">
        <v>32</v>
      </c>
      <c r="E175" s="9" t="s">
        <v>81</v>
      </c>
      <c r="F175" s="9" t="s">
        <v>83</v>
      </c>
      <c r="G175" s="16">
        <v>2587877</v>
      </c>
      <c r="H175" s="53">
        <f>1747153.35-(61245.02*5)</f>
        <v>1440928.25</v>
      </c>
      <c r="I175" s="16"/>
      <c r="J175" s="16"/>
      <c r="K175" s="16">
        <f t="shared" si="2"/>
        <v>1440928.25</v>
      </c>
      <c r="L175" s="16"/>
      <c r="M175" s="16" t="s">
        <v>45</v>
      </c>
      <c r="N175" s="16"/>
      <c r="O175" s="16">
        <v>306225.09999999998</v>
      </c>
      <c r="P175" s="16"/>
      <c r="Q175" s="16"/>
    </row>
    <row r="176" spans="1:17" s="41" customFormat="1" x14ac:dyDescent="0.25">
      <c r="A176" s="47" t="s">
        <v>386</v>
      </c>
      <c r="B176" s="62"/>
      <c r="C176" s="39" t="s">
        <v>84</v>
      </c>
      <c r="D176" s="31">
        <v>11</v>
      </c>
      <c r="E176" s="31" t="s">
        <v>84</v>
      </c>
      <c r="F176" s="31" t="s">
        <v>85</v>
      </c>
      <c r="G176" s="40">
        <v>1714284</v>
      </c>
      <c r="H176" s="53">
        <f>1596009.62-(61245.02*4)</f>
        <v>1351029.54</v>
      </c>
      <c r="I176" s="40"/>
      <c r="J176" s="40"/>
      <c r="K176" s="16">
        <f t="shared" si="2"/>
        <v>1351029.54</v>
      </c>
      <c r="L176" s="40"/>
      <c r="M176" s="40" t="s">
        <v>45</v>
      </c>
      <c r="N176" s="40"/>
      <c r="O176" s="40">
        <v>244980.08</v>
      </c>
      <c r="P176" s="40"/>
      <c r="Q176" s="40"/>
    </row>
    <row r="177" spans="1:17" s="41" customFormat="1" x14ac:dyDescent="0.25">
      <c r="A177" s="47" t="s">
        <v>386</v>
      </c>
      <c r="B177" s="62"/>
      <c r="C177" s="39" t="s">
        <v>209</v>
      </c>
      <c r="D177" s="31" t="s">
        <v>211</v>
      </c>
      <c r="E177" s="31" t="s">
        <v>210</v>
      </c>
      <c r="F177" s="31" t="s">
        <v>86</v>
      </c>
      <c r="G177" s="40">
        <v>2587877</v>
      </c>
      <c r="H177" s="53">
        <f>3727780.2-(61245.02*7)</f>
        <v>3299065.06</v>
      </c>
      <c r="I177" s="40"/>
      <c r="J177" s="40"/>
      <c r="K177" s="16">
        <f t="shared" si="2"/>
        <v>3299065.06</v>
      </c>
      <c r="L177" s="40"/>
      <c r="M177" s="40" t="s">
        <v>45</v>
      </c>
      <c r="N177" s="40"/>
      <c r="O177" s="40">
        <v>428715.14</v>
      </c>
      <c r="P177" s="40"/>
      <c r="Q177" s="40"/>
    </row>
    <row r="178" spans="1:17" s="41" customFormat="1" x14ac:dyDescent="0.25">
      <c r="A178" s="47" t="s">
        <v>387</v>
      </c>
      <c r="B178" s="62"/>
      <c r="C178" s="39" t="s">
        <v>87</v>
      </c>
      <c r="D178" s="31">
        <v>1</v>
      </c>
      <c r="E178" s="31" t="s">
        <v>87</v>
      </c>
      <c r="F178" s="31" t="s">
        <v>88</v>
      </c>
      <c r="G178" s="40">
        <v>1714284</v>
      </c>
      <c r="H178" s="53">
        <f>2225215.96-(61245.02*4)</f>
        <v>1980235.88</v>
      </c>
      <c r="I178" s="40"/>
      <c r="J178" s="40"/>
      <c r="K178" s="16">
        <f t="shared" si="2"/>
        <v>1980235.88</v>
      </c>
      <c r="L178" s="40"/>
      <c r="M178" s="40" t="s">
        <v>45</v>
      </c>
      <c r="N178" s="40"/>
      <c r="O178" s="40">
        <v>244980.08</v>
      </c>
      <c r="P178" s="40"/>
      <c r="Q178" s="40"/>
    </row>
    <row r="179" spans="1:17" s="41" customFormat="1" x14ac:dyDescent="0.25">
      <c r="A179" s="47" t="s">
        <v>388</v>
      </c>
      <c r="B179" s="62"/>
      <c r="C179" s="39" t="s">
        <v>89</v>
      </c>
      <c r="D179" s="31">
        <v>12</v>
      </c>
      <c r="E179" s="31" t="s">
        <v>89</v>
      </c>
      <c r="F179" s="31" t="s">
        <v>90</v>
      </c>
      <c r="G179" s="40">
        <v>1714284</v>
      </c>
      <c r="H179" s="53">
        <f>1995048.1-(61245.02*5)</f>
        <v>1688823</v>
      </c>
      <c r="I179" s="40"/>
      <c r="J179" s="40"/>
      <c r="K179" s="16">
        <f t="shared" si="2"/>
        <v>1688823</v>
      </c>
      <c r="L179" s="40"/>
      <c r="M179" s="40" t="s">
        <v>45</v>
      </c>
      <c r="N179" s="40"/>
      <c r="O179" s="40">
        <v>305225.09999999998</v>
      </c>
      <c r="P179" s="40"/>
      <c r="Q179" s="40"/>
    </row>
    <row r="180" spans="1:17" s="41" customFormat="1" x14ac:dyDescent="0.25">
      <c r="A180" s="47" t="s">
        <v>267</v>
      </c>
      <c r="B180" s="62"/>
      <c r="C180" s="39" t="s">
        <v>91</v>
      </c>
      <c r="D180" s="31">
        <v>2</v>
      </c>
      <c r="E180" s="31" t="s">
        <v>91</v>
      </c>
      <c r="F180" s="31" t="s">
        <v>76</v>
      </c>
      <c r="G180" s="40">
        <v>2587877</v>
      </c>
      <c r="H180" s="53">
        <f>2890670.2-(61245.02*7)</f>
        <v>2461955.06</v>
      </c>
      <c r="I180" s="40"/>
      <c r="J180" s="40"/>
      <c r="K180" s="16">
        <f t="shared" si="2"/>
        <v>2461955.06</v>
      </c>
      <c r="L180" s="40"/>
      <c r="M180" s="40" t="s">
        <v>45</v>
      </c>
      <c r="N180" s="40"/>
      <c r="O180" s="40">
        <v>428715.14</v>
      </c>
      <c r="P180" s="40"/>
      <c r="Q180" s="40"/>
    </row>
    <row r="181" spans="1:17" s="41" customFormat="1" x14ac:dyDescent="0.25">
      <c r="A181" s="39"/>
      <c r="B181" s="62"/>
      <c r="C181" s="42" t="s">
        <v>357</v>
      </c>
      <c r="D181" s="31"/>
      <c r="E181" s="31"/>
      <c r="F181" s="31"/>
      <c r="G181" s="40"/>
      <c r="H181" s="53"/>
      <c r="I181" s="40"/>
      <c r="J181" s="40"/>
      <c r="K181" s="16"/>
      <c r="L181" s="40"/>
      <c r="M181" s="40"/>
      <c r="N181" s="40"/>
      <c r="O181" s="40"/>
      <c r="P181" s="40"/>
      <c r="Q181" s="40"/>
    </row>
    <row r="182" spans="1:17" s="41" customFormat="1" x14ac:dyDescent="0.25">
      <c r="A182" s="47" t="s">
        <v>273</v>
      </c>
      <c r="B182" s="62"/>
      <c r="C182" s="47" t="s">
        <v>354</v>
      </c>
      <c r="D182" s="31">
        <v>1</v>
      </c>
      <c r="E182" s="39" t="s">
        <v>354</v>
      </c>
      <c r="F182" s="35" t="s">
        <v>76</v>
      </c>
      <c r="G182" s="40">
        <v>0</v>
      </c>
      <c r="H182" s="53">
        <v>164000</v>
      </c>
      <c r="I182" s="40"/>
      <c r="J182" s="40"/>
      <c r="K182" s="16">
        <f t="shared" si="2"/>
        <v>164000</v>
      </c>
      <c r="L182" s="40"/>
      <c r="M182" s="40" t="s">
        <v>45</v>
      </c>
      <c r="N182" s="40"/>
      <c r="O182" s="40"/>
      <c r="P182" s="40"/>
      <c r="Q182" s="40"/>
    </row>
    <row r="183" spans="1:17" s="41" customFormat="1" x14ac:dyDescent="0.25">
      <c r="A183" s="47" t="s">
        <v>269</v>
      </c>
      <c r="B183" s="62"/>
      <c r="C183" s="47" t="s">
        <v>77</v>
      </c>
      <c r="D183" s="31">
        <v>2</v>
      </c>
      <c r="E183" s="39" t="s">
        <v>77</v>
      </c>
      <c r="F183" s="35" t="s">
        <v>78</v>
      </c>
      <c r="G183" s="40">
        <v>0</v>
      </c>
      <c r="H183" s="53">
        <v>246000</v>
      </c>
      <c r="I183" s="40"/>
      <c r="J183" s="40"/>
      <c r="K183" s="16">
        <f t="shared" si="2"/>
        <v>246000</v>
      </c>
      <c r="L183" s="40"/>
      <c r="M183" s="40" t="s">
        <v>45</v>
      </c>
      <c r="N183" s="40"/>
      <c r="O183" s="40"/>
      <c r="P183" s="40"/>
      <c r="Q183" s="40"/>
    </row>
    <row r="184" spans="1:17" s="41" customFormat="1" x14ac:dyDescent="0.25">
      <c r="A184" s="47" t="s">
        <v>274</v>
      </c>
      <c r="B184" s="62"/>
      <c r="C184" s="47" t="s">
        <v>358</v>
      </c>
      <c r="D184" s="31">
        <v>5</v>
      </c>
      <c r="E184" s="39" t="s">
        <v>358</v>
      </c>
      <c r="F184" s="31"/>
      <c r="G184" s="40">
        <v>0</v>
      </c>
      <c r="H184" s="53">
        <v>328000</v>
      </c>
      <c r="I184" s="40"/>
      <c r="J184" s="40"/>
      <c r="K184" s="16">
        <f t="shared" si="2"/>
        <v>328000</v>
      </c>
      <c r="L184" s="40"/>
      <c r="M184" s="40" t="s">
        <v>45</v>
      </c>
      <c r="N184" s="40"/>
      <c r="O184" s="40"/>
      <c r="P184" s="40"/>
      <c r="Q184" s="40"/>
    </row>
    <row r="185" spans="1:17" s="41" customFormat="1" x14ac:dyDescent="0.25">
      <c r="A185" s="47" t="s">
        <v>275</v>
      </c>
      <c r="B185" s="62"/>
      <c r="C185" s="47" t="s">
        <v>79</v>
      </c>
      <c r="D185" s="31">
        <v>6</v>
      </c>
      <c r="E185" s="39" t="s">
        <v>79</v>
      </c>
      <c r="F185" s="35" t="s">
        <v>80</v>
      </c>
      <c r="G185" s="40">
        <v>0</v>
      </c>
      <c r="H185" s="53">
        <v>410000</v>
      </c>
      <c r="I185" s="40"/>
      <c r="J185" s="40"/>
      <c r="K185" s="16">
        <f t="shared" si="2"/>
        <v>410000</v>
      </c>
      <c r="L185" s="40"/>
      <c r="M185" s="40" t="s">
        <v>45</v>
      </c>
      <c r="N185" s="40"/>
      <c r="O185" s="40"/>
      <c r="P185" s="40"/>
      <c r="Q185" s="40"/>
    </row>
    <row r="186" spans="1:17" s="41" customFormat="1" x14ac:dyDescent="0.25">
      <c r="A186" s="47" t="s">
        <v>276</v>
      </c>
      <c r="B186" s="62"/>
      <c r="C186" s="47" t="s">
        <v>81</v>
      </c>
      <c r="D186" s="31">
        <v>17</v>
      </c>
      <c r="E186" s="39" t="s">
        <v>81</v>
      </c>
      <c r="F186" s="35" t="s">
        <v>69</v>
      </c>
      <c r="G186" s="40">
        <v>0</v>
      </c>
      <c r="H186" s="53">
        <v>328000</v>
      </c>
      <c r="I186" s="40"/>
      <c r="J186" s="40"/>
      <c r="K186" s="16">
        <f t="shared" si="2"/>
        <v>328000</v>
      </c>
      <c r="L186" s="40"/>
      <c r="M186" s="40" t="s">
        <v>45</v>
      </c>
      <c r="N186" s="40"/>
      <c r="O186" s="40"/>
      <c r="P186" s="40"/>
      <c r="Q186" s="40"/>
    </row>
    <row r="187" spans="1:17" s="41" customFormat="1" x14ac:dyDescent="0.25">
      <c r="A187" s="47" t="s">
        <v>277</v>
      </c>
      <c r="B187" s="62"/>
      <c r="C187" s="47" t="s">
        <v>110</v>
      </c>
      <c r="D187" s="31">
        <v>17</v>
      </c>
      <c r="E187" s="39" t="s">
        <v>110</v>
      </c>
      <c r="F187" s="35" t="s">
        <v>69</v>
      </c>
      <c r="G187" s="40">
        <v>0</v>
      </c>
      <c r="H187" s="53">
        <v>328000</v>
      </c>
      <c r="I187" s="40"/>
      <c r="J187" s="40"/>
      <c r="K187" s="16">
        <f t="shared" si="2"/>
        <v>328000</v>
      </c>
      <c r="L187" s="40"/>
      <c r="M187" s="40" t="s">
        <v>45</v>
      </c>
      <c r="N187" s="40"/>
      <c r="O187" s="40"/>
      <c r="P187" s="40"/>
      <c r="Q187" s="40"/>
    </row>
    <row r="188" spans="1:17" s="41" customFormat="1" x14ac:dyDescent="0.25">
      <c r="A188" s="39"/>
      <c r="B188" s="62"/>
      <c r="C188" s="42" t="s">
        <v>359</v>
      </c>
      <c r="D188" s="31"/>
      <c r="E188" s="31"/>
      <c r="F188" s="31"/>
      <c r="G188" s="40"/>
      <c r="H188" s="53"/>
      <c r="I188" s="40"/>
      <c r="J188" s="40"/>
      <c r="K188" s="16"/>
      <c r="L188" s="40"/>
      <c r="M188" s="40"/>
      <c r="N188" s="40"/>
      <c r="O188" s="40"/>
      <c r="P188" s="40"/>
      <c r="Q188" s="40"/>
    </row>
    <row r="189" spans="1:17" s="41" customFormat="1" x14ac:dyDescent="0.25">
      <c r="A189" s="47" t="s">
        <v>389</v>
      </c>
      <c r="B189" s="62"/>
      <c r="C189" s="48" t="s">
        <v>363</v>
      </c>
      <c r="D189" s="31"/>
      <c r="E189" s="31"/>
      <c r="F189" s="31"/>
      <c r="G189" s="40">
        <v>0</v>
      </c>
      <c r="H189" s="53">
        <v>1000000</v>
      </c>
      <c r="I189" s="40"/>
      <c r="J189" s="40"/>
      <c r="K189" s="16">
        <f>H189</f>
        <v>1000000</v>
      </c>
      <c r="L189" s="40"/>
      <c r="M189" s="40" t="s">
        <v>45</v>
      </c>
      <c r="N189" s="40"/>
      <c r="O189" s="40"/>
      <c r="P189" s="40"/>
      <c r="Q189" s="40"/>
    </row>
    <row r="190" spans="1:17" s="41" customFormat="1" x14ac:dyDescent="0.25">
      <c r="A190" s="39"/>
      <c r="B190" s="62"/>
      <c r="C190" s="42"/>
      <c r="D190" s="31"/>
      <c r="E190" s="31"/>
      <c r="F190" s="31"/>
      <c r="G190" s="40"/>
      <c r="H190" s="53"/>
      <c r="I190" s="40"/>
      <c r="J190" s="40"/>
      <c r="K190" s="16"/>
      <c r="L190" s="40"/>
      <c r="M190" s="40"/>
      <c r="N190" s="40"/>
      <c r="O190" s="40"/>
      <c r="P190" s="40"/>
      <c r="Q190" s="40"/>
    </row>
    <row r="191" spans="1:17" x14ac:dyDescent="0.25">
      <c r="A191" s="33" t="s">
        <v>271</v>
      </c>
      <c r="B191" s="62"/>
      <c r="C191" s="1" t="s">
        <v>213</v>
      </c>
      <c r="D191" s="9">
        <v>34</v>
      </c>
      <c r="E191" s="1" t="s">
        <v>213</v>
      </c>
      <c r="F191" s="28" t="s">
        <v>138</v>
      </c>
      <c r="G191" s="29"/>
      <c r="H191" s="56"/>
      <c r="I191" s="16"/>
      <c r="J191" s="16"/>
      <c r="K191" s="29"/>
      <c r="L191" s="16"/>
      <c r="M191" s="16"/>
      <c r="N191" s="16" t="s">
        <v>45</v>
      </c>
      <c r="O191" s="29">
        <v>1727796</v>
      </c>
      <c r="P191" s="16"/>
      <c r="Q191" s="16"/>
    </row>
    <row r="192" spans="1:17" x14ac:dyDescent="0.25">
      <c r="A192" s="33" t="s">
        <v>272</v>
      </c>
      <c r="B192" s="62"/>
      <c r="C192" s="1" t="s">
        <v>214</v>
      </c>
      <c r="D192" s="9">
        <v>2</v>
      </c>
      <c r="E192" s="1" t="s">
        <v>214</v>
      </c>
      <c r="F192" s="31" t="s">
        <v>326</v>
      </c>
      <c r="G192" s="29"/>
      <c r="H192" s="56"/>
      <c r="I192" s="16"/>
      <c r="J192" s="16"/>
      <c r="K192" s="29"/>
      <c r="L192" s="16"/>
      <c r="M192" s="16"/>
      <c r="N192" s="16" t="s">
        <v>45</v>
      </c>
      <c r="O192" s="29">
        <v>1295847</v>
      </c>
      <c r="P192" s="16"/>
      <c r="Q192" s="16"/>
    </row>
    <row r="193" spans="1:17" x14ac:dyDescent="0.25">
      <c r="A193" s="33" t="s">
        <v>273</v>
      </c>
      <c r="B193" s="62"/>
      <c r="C193" s="1" t="s">
        <v>215</v>
      </c>
      <c r="D193" s="9">
        <v>2</v>
      </c>
      <c r="E193" s="1" t="s">
        <v>215</v>
      </c>
      <c r="F193" s="9" t="s">
        <v>136</v>
      </c>
      <c r="G193" s="29"/>
      <c r="H193" s="56"/>
      <c r="I193" s="16"/>
      <c r="J193" s="16"/>
      <c r="K193" s="29"/>
      <c r="L193" s="16"/>
      <c r="M193" s="16"/>
      <c r="N193" s="16" t="s">
        <v>45</v>
      </c>
      <c r="O193" s="29">
        <v>1295847</v>
      </c>
      <c r="P193" s="16"/>
      <c r="Q193" s="16"/>
    </row>
    <row r="194" spans="1:17" x14ac:dyDescent="0.25">
      <c r="A194" s="33" t="s">
        <v>269</v>
      </c>
      <c r="B194" s="62"/>
      <c r="C194" s="1" t="s">
        <v>166</v>
      </c>
      <c r="D194" s="9">
        <v>2</v>
      </c>
      <c r="E194" s="1" t="s">
        <v>166</v>
      </c>
      <c r="F194" s="32" t="s">
        <v>327</v>
      </c>
      <c r="G194" s="29"/>
      <c r="H194" s="56"/>
      <c r="I194" s="16"/>
      <c r="J194" s="16"/>
      <c r="K194" s="29"/>
      <c r="L194" s="16"/>
      <c r="M194" s="16"/>
      <c r="N194" s="16" t="s">
        <v>45</v>
      </c>
      <c r="O194" s="29">
        <v>1727796</v>
      </c>
      <c r="P194" s="16"/>
      <c r="Q194" s="16"/>
    </row>
    <row r="195" spans="1:17" x14ac:dyDescent="0.25">
      <c r="A195" s="33" t="s">
        <v>274</v>
      </c>
      <c r="B195" s="62"/>
      <c r="C195" s="1" t="s">
        <v>216</v>
      </c>
      <c r="D195" s="9">
        <v>2</v>
      </c>
      <c r="E195" s="1" t="s">
        <v>216</v>
      </c>
      <c r="F195" s="30" t="s">
        <v>246</v>
      </c>
      <c r="G195" s="29"/>
      <c r="H195" s="56"/>
      <c r="I195" s="16"/>
      <c r="J195" s="16"/>
      <c r="K195" s="29"/>
      <c r="L195" s="16"/>
      <c r="M195" s="16"/>
      <c r="N195" s="16" t="s">
        <v>45</v>
      </c>
      <c r="O195" s="29">
        <v>1727796</v>
      </c>
      <c r="P195" s="16"/>
      <c r="Q195" s="16"/>
    </row>
    <row r="196" spans="1:17" x14ac:dyDescent="0.25">
      <c r="A196" s="33" t="s">
        <v>275</v>
      </c>
      <c r="B196" s="62"/>
      <c r="C196" s="1" t="s">
        <v>217</v>
      </c>
      <c r="D196" s="9">
        <v>2</v>
      </c>
      <c r="E196" s="1" t="s">
        <v>217</v>
      </c>
      <c r="F196" s="9" t="s">
        <v>243</v>
      </c>
      <c r="G196" s="29"/>
      <c r="H196" s="56"/>
      <c r="I196" s="16"/>
      <c r="J196" s="16"/>
      <c r="K196" s="29"/>
      <c r="L196" s="16"/>
      <c r="M196" s="16"/>
      <c r="N196" s="16" t="s">
        <v>45</v>
      </c>
      <c r="O196" s="29">
        <v>863898</v>
      </c>
      <c r="P196" s="16"/>
      <c r="Q196" s="16"/>
    </row>
    <row r="197" spans="1:17" x14ac:dyDescent="0.25">
      <c r="A197" s="33" t="s">
        <v>276</v>
      </c>
      <c r="B197" s="62"/>
      <c r="C197" s="1" t="s">
        <v>218</v>
      </c>
      <c r="D197" s="9">
        <v>25</v>
      </c>
      <c r="E197" s="1" t="s">
        <v>218</v>
      </c>
      <c r="F197" s="9" t="s">
        <v>244</v>
      </c>
      <c r="G197" s="16"/>
      <c r="H197" s="53"/>
      <c r="I197" s="16"/>
      <c r="J197" s="16"/>
      <c r="K197" s="16"/>
      <c r="L197" s="16"/>
      <c r="M197" s="16"/>
      <c r="N197" s="16"/>
      <c r="O197" s="16"/>
      <c r="P197" s="16" t="s">
        <v>45</v>
      </c>
      <c r="Q197" s="16">
        <v>1674316</v>
      </c>
    </row>
    <row r="198" spans="1:17" x14ac:dyDescent="0.25">
      <c r="A198" s="33" t="s">
        <v>277</v>
      </c>
      <c r="B198" s="62"/>
      <c r="C198" s="1" t="s">
        <v>219</v>
      </c>
      <c r="D198" s="9">
        <v>19</v>
      </c>
      <c r="E198" s="1" t="s">
        <v>219</v>
      </c>
      <c r="F198" s="9" t="s">
        <v>151</v>
      </c>
      <c r="G198" s="16"/>
      <c r="H198" s="53"/>
      <c r="I198" s="16"/>
      <c r="J198" s="16"/>
      <c r="K198" s="16"/>
      <c r="L198" s="16"/>
      <c r="M198" s="16"/>
      <c r="N198" s="16"/>
      <c r="O198" s="16"/>
      <c r="P198" s="16" t="s">
        <v>45</v>
      </c>
      <c r="Q198" s="16">
        <v>1674316</v>
      </c>
    </row>
    <row r="199" spans="1:17" x14ac:dyDescent="0.25">
      <c r="A199" s="33" t="s">
        <v>278</v>
      </c>
      <c r="B199" s="62"/>
      <c r="C199" s="1" t="s">
        <v>220</v>
      </c>
      <c r="D199" s="9">
        <v>2</v>
      </c>
      <c r="E199" s="1" t="s">
        <v>220</v>
      </c>
      <c r="F199" s="9" t="s">
        <v>83</v>
      </c>
      <c r="G199" s="16"/>
      <c r="H199" s="53"/>
      <c r="I199" s="16"/>
      <c r="J199" s="16"/>
      <c r="K199" s="16"/>
      <c r="L199" s="16"/>
      <c r="M199" s="16"/>
      <c r="N199" s="16"/>
      <c r="O199" s="16"/>
      <c r="P199" s="16" t="s">
        <v>45</v>
      </c>
      <c r="Q199" s="16">
        <v>837158</v>
      </c>
    </row>
    <row r="200" spans="1:17" x14ac:dyDescent="0.25">
      <c r="A200" s="33" t="s">
        <v>268</v>
      </c>
      <c r="B200" s="62"/>
      <c r="C200" s="1" t="s">
        <v>221</v>
      </c>
      <c r="D200" s="9">
        <v>3</v>
      </c>
      <c r="E200" s="1" t="s">
        <v>221</v>
      </c>
      <c r="F200" s="35" t="s">
        <v>328</v>
      </c>
      <c r="G200" s="16"/>
      <c r="H200" s="53"/>
      <c r="I200" s="16"/>
      <c r="J200" s="16"/>
      <c r="K200" s="16"/>
      <c r="L200" s="16"/>
      <c r="M200" s="16"/>
      <c r="N200" s="16"/>
      <c r="O200" s="16"/>
      <c r="P200" s="16" t="s">
        <v>45</v>
      </c>
      <c r="Q200" s="16">
        <v>837158</v>
      </c>
    </row>
    <row r="201" spans="1:17" x14ac:dyDescent="0.25">
      <c r="A201" s="33" t="s">
        <v>270</v>
      </c>
      <c r="B201" s="62"/>
      <c r="C201" s="1" t="s">
        <v>209</v>
      </c>
      <c r="D201" s="9" t="s">
        <v>211</v>
      </c>
      <c r="E201" s="9" t="s">
        <v>210</v>
      </c>
      <c r="F201" s="9" t="s">
        <v>86</v>
      </c>
      <c r="G201" s="16"/>
      <c r="H201" s="53"/>
      <c r="I201" s="16"/>
      <c r="J201" s="16"/>
      <c r="K201" s="16"/>
      <c r="L201" s="16"/>
      <c r="M201" s="16"/>
      <c r="N201" s="16"/>
      <c r="O201" s="16"/>
      <c r="P201" s="16" t="s">
        <v>45</v>
      </c>
      <c r="Q201" s="16">
        <v>6278685</v>
      </c>
    </row>
    <row r="202" spans="1:17" x14ac:dyDescent="0.25">
      <c r="A202" s="33" t="s">
        <v>279</v>
      </c>
      <c r="B202" s="63"/>
      <c r="C202" s="1" t="s">
        <v>222</v>
      </c>
      <c r="D202" s="9">
        <v>1</v>
      </c>
      <c r="E202" s="1" t="s">
        <v>222</v>
      </c>
      <c r="F202" s="9" t="s">
        <v>245</v>
      </c>
      <c r="G202" s="16"/>
      <c r="H202" s="53"/>
      <c r="I202" s="16"/>
      <c r="J202" s="16"/>
      <c r="K202" s="16"/>
      <c r="L202" s="16"/>
      <c r="M202" s="16"/>
      <c r="N202" s="16"/>
      <c r="O202" s="16"/>
      <c r="P202" s="16" t="s">
        <v>45</v>
      </c>
      <c r="Q202" s="16">
        <v>1255737</v>
      </c>
    </row>
    <row r="203" spans="1:17" x14ac:dyDescent="0.25">
      <c r="A203" s="33"/>
      <c r="B203" s="33"/>
      <c r="C203" s="1"/>
      <c r="D203" s="9"/>
      <c r="E203" s="9"/>
      <c r="F203" s="9"/>
      <c r="G203" s="16"/>
      <c r="H203" s="53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 s="5" customFormat="1" ht="15.75" thickBot="1" x14ac:dyDescent="0.3">
      <c r="A204" s="34"/>
      <c r="B204" s="37"/>
      <c r="C204" s="4" t="s">
        <v>92</v>
      </c>
      <c r="D204" s="10"/>
      <c r="E204" s="10"/>
      <c r="F204" s="10"/>
      <c r="G204" s="17">
        <f>SUM(G170:G189)</f>
        <v>18017904.289999999</v>
      </c>
      <c r="H204" s="54">
        <f>SUM(H170:H189)</f>
        <v>20416972.539999999</v>
      </c>
      <c r="I204" s="17">
        <f t="shared" ref="I204:N204" si="3">SUM(I170:I180)</f>
        <v>0</v>
      </c>
      <c r="J204" s="17">
        <f t="shared" si="3"/>
        <v>0</v>
      </c>
      <c r="K204" s="17">
        <f t="shared" si="3"/>
        <v>17612972.539999999</v>
      </c>
      <c r="L204" s="17">
        <f t="shared" si="3"/>
        <v>0</v>
      </c>
      <c r="M204" s="17">
        <f t="shared" si="3"/>
        <v>0</v>
      </c>
      <c r="N204" s="17">
        <f t="shared" si="3"/>
        <v>0</v>
      </c>
      <c r="O204" s="17">
        <f>SUM(O169:O203)</f>
        <v>11577740.960000001</v>
      </c>
      <c r="P204" s="17">
        <f>SUM(P170:P180)</f>
        <v>0</v>
      </c>
      <c r="Q204" s="17">
        <f>SUM(Q197:Q203)</f>
        <v>12557370</v>
      </c>
    </row>
    <row r="205" spans="1:17" x14ac:dyDescent="0.25">
      <c r="C205" s="60" t="s">
        <v>0</v>
      </c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</row>
    <row r="206" spans="1:17" x14ac:dyDescent="0.25">
      <c r="C206" s="60" t="s">
        <v>338</v>
      </c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</row>
    <row r="207" spans="1:17" x14ac:dyDescent="0.25">
      <c r="C207" s="5"/>
      <c r="D207" s="7"/>
      <c r="E207" s="7"/>
      <c r="F207" s="7"/>
      <c r="G207" s="14"/>
      <c r="H207" s="51"/>
      <c r="I207" s="14"/>
      <c r="J207" s="14"/>
      <c r="K207" s="14"/>
      <c r="L207" s="14"/>
      <c r="M207" s="14"/>
      <c r="N207" s="14"/>
      <c r="O207" s="14"/>
      <c r="P207" s="14"/>
      <c r="Q207" s="14"/>
    </row>
    <row r="208" spans="1:17" x14ac:dyDescent="0.25">
      <c r="A208" s="33"/>
      <c r="B208" s="33"/>
      <c r="C208" s="2"/>
      <c r="D208" s="8"/>
      <c r="E208" s="8"/>
      <c r="F208" s="8"/>
      <c r="G208" s="59" t="s">
        <v>1</v>
      </c>
      <c r="H208" s="59"/>
      <c r="I208" s="59"/>
      <c r="J208" s="59"/>
      <c r="K208" s="59"/>
      <c r="L208" s="59"/>
      <c r="M208" s="15"/>
      <c r="N208" s="15"/>
      <c r="O208" s="15"/>
      <c r="P208" s="15"/>
      <c r="Q208" s="15"/>
    </row>
    <row r="209" spans="1:17" x14ac:dyDescent="0.25">
      <c r="A209" s="33"/>
      <c r="B209" s="33"/>
      <c r="C209" s="2" t="s">
        <v>2</v>
      </c>
      <c r="D209" s="8"/>
      <c r="E209" s="8"/>
      <c r="F209" s="8"/>
      <c r="G209" s="15" t="s">
        <v>3</v>
      </c>
      <c r="H209" s="52" t="s">
        <v>339</v>
      </c>
      <c r="I209" s="15" t="s">
        <v>4</v>
      </c>
      <c r="J209" s="15" t="s">
        <v>5</v>
      </c>
      <c r="K209" s="15"/>
      <c r="L209" s="15" t="s">
        <v>6</v>
      </c>
      <c r="M209" s="15" t="s">
        <v>7</v>
      </c>
      <c r="N209" s="15" t="s">
        <v>7</v>
      </c>
      <c r="O209" s="15" t="s">
        <v>8</v>
      </c>
      <c r="P209" s="15" t="s">
        <v>7</v>
      </c>
      <c r="Q209" s="15" t="s">
        <v>8</v>
      </c>
    </row>
    <row r="210" spans="1:17" x14ac:dyDescent="0.25">
      <c r="A210" s="33"/>
      <c r="B210" s="33"/>
      <c r="C210" s="2"/>
      <c r="D210" s="8"/>
      <c r="E210" s="8"/>
      <c r="F210" s="8"/>
      <c r="G210" s="15" t="s">
        <v>8</v>
      </c>
      <c r="H210" s="52" t="s">
        <v>8</v>
      </c>
      <c r="I210" s="15" t="s">
        <v>9</v>
      </c>
      <c r="J210" s="15"/>
      <c r="K210" s="15"/>
      <c r="L210" s="15"/>
      <c r="M210" s="15"/>
      <c r="N210" s="15"/>
      <c r="O210" s="15"/>
      <c r="P210" s="15"/>
      <c r="Q210" s="15"/>
    </row>
    <row r="211" spans="1:17" x14ac:dyDescent="0.25">
      <c r="A211" s="33"/>
      <c r="B211" s="33"/>
      <c r="C211" s="2" t="s">
        <v>10</v>
      </c>
      <c r="D211" s="8" t="s">
        <v>11</v>
      </c>
      <c r="E211" s="8" t="s">
        <v>12</v>
      </c>
      <c r="F211" s="8" t="s">
        <v>13</v>
      </c>
      <c r="G211" s="15" t="s">
        <v>14</v>
      </c>
      <c r="H211" s="52" t="s">
        <v>14</v>
      </c>
      <c r="I211" s="15"/>
      <c r="J211" s="15" t="s">
        <v>15</v>
      </c>
      <c r="K211" s="15" t="s">
        <v>16</v>
      </c>
      <c r="L211" s="15" t="s">
        <v>17</v>
      </c>
      <c r="M211" s="15" t="s">
        <v>18</v>
      </c>
      <c r="N211" s="15" t="s">
        <v>18</v>
      </c>
      <c r="O211" s="15" t="s">
        <v>19</v>
      </c>
      <c r="P211" s="15" t="s">
        <v>18</v>
      </c>
      <c r="Q211" s="15" t="s">
        <v>20</v>
      </c>
    </row>
    <row r="212" spans="1:17" x14ac:dyDescent="0.25">
      <c r="A212" s="33"/>
      <c r="B212" s="33"/>
      <c r="C212" s="1"/>
      <c r="D212" s="9"/>
      <c r="E212" s="9"/>
      <c r="F212" s="9"/>
      <c r="G212" s="16"/>
      <c r="H212" s="53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 x14ac:dyDescent="0.25">
      <c r="A213" s="33"/>
      <c r="B213" s="33"/>
      <c r="C213" s="2" t="s">
        <v>93</v>
      </c>
      <c r="D213" s="9"/>
      <c r="E213" s="9"/>
      <c r="F213" s="9"/>
      <c r="G213" s="16"/>
      <c r="H213" s="53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 x14ac:dyDescent="0.25">
      <c r="A214" s="33"/>
      <c r="B214" s="33"/>
      <c r="C214" s="2"/>
      <c r="D214" s="9"/>
      <c r="E214" s="9"/>
      <c r="F214" s="9"/>
      <c r="G214" s="16"/>
      <c r="H214" s="53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 x14ac:dyDescent="0.25">
      <c r="A215" s="33"/>
      <c r="B215" s="33"/>
      <c r="C215" s="2" t="s">
        <v>94</v>
      </c>
      <c r="D215" s="9"/>
      <c r="E215" s="9"/>
      <c r="F215" s="9"/>
      <c r="G215" s="16"/>
      <c r="H215" s="53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x14ac:dyDescent="0.25">
      <c r="A216" s="33"/>
      <c r="B216" s="33"/>
      <c r="C216" s="1"/>
      <c r="D216" s="9"/>
      <c r="E216" s="9"/>
      <c r="F216" s="9"/>
      <c r="G216" s="16"/>
      <c r="H216" s="53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 x14ac:dyDescent="0.25">
      <c r="A217" s="33" t="s">
        <v>265</v>
      </c>
      <c r="B217" s="61" t="s">
        <v>329</v>
      </c>
      <c r="C217" s="1" t="s">
        <v>95</v>
      </c>
      <c r="D217" s="9">
        <v>32</v>
      </c>
      <c r="E217" s="9" t="s">
        <v>95</v>
      </c>
      <c r="F217" s="9" t="s">
        <v>96</v>
      </c>
      <c r="G217" s="16">
        <v>14000000</v>
      </c>
      <c r="H217" s="53">
        <f>13766097.36-3500000</f>
        <v>10266097.359999999</v>
      </c>
      <c r="I217" s="16"/>
      <c r="J217" s="16"/>
      <c r="K217" s="16">
        <f>H217</f>
        <v>10266097.359999999</v>
      </c>
      <c r="L217" s="16"/>
      <c r="M217" s="16" t="s">
        <v>45</v>
      </c>
      <c r="N217" s="16"/>
      <c r="O217" s="16">
        <v>3500000</v>
      </c>
      <c r="P217" s="16"/>
      <c r="Q217" s="16"/>
    </row>
    <row r="218" spans="1:17" s="41" customFormat="1" x14ac:dyDescent="0.25">
      <c r="A218" s="39" t="s">
        <v>264</v>
      </c>
      <c r="B218" s="62"/>
      <c r="C218" s="39" t="s">
        <v>97</v>
      </c>
      <c r="D218" s="31">
        <v>11</v>
      </c>
      <c r="E218" s="31" t="s">
        <v>97</v>
      </c>
      <c r="F218" s="31" t="s">
        <v>98</v>
      </c>
      <c r="G218" s="40">
        <v>14000000</v>
      </c>
      <c r="H218" s="53">
        <f>14890833.29-3478390.5</f>
        <v>11412442.789999999</v>
      </c>
      <c r="I218" s="40"/>
      <c r="J218" s="40"/>
      <c r="K218" s="16">
        <f t="shared" ref="K218:K226" si="4">H218</f>
        <v>11412442.789999999</v>
      </c>
      <c r="L218" s="40"/>
      <c r="M218" s="40" t="s">
        <v>45</v>
      </c>
      <c r="N218" s="40"/>
      <c r="O218" s="40">
        <v>3478390.5</v>
      </c>
      <c r="P218" s="40"/>
      <c r="Q218" s="40"/>
    </row>
    <row r="219" spans="1:17" s="41" customFormat="1" x14ac:dyDescent="0.25">
      <c r="A219" s="39" t="s">
        <v>263</v>
      </c>
      <c r="B219" s="62"/>
      <c r="C219" s="39" t="s">
        <v>99</v>
      </c>
      <c r="D219" s="31">
        <v>2</v>
      </c>
      <c r="E219" s="31" t="s">
        <v>99</v>
      </c>
      <c r="F219" s="31" t="s">
        <v>100</v>
      </c>
      <c r="G219" s="40">
        <v>14000000</v>
      </c>
      <c r="H219" s="53">
        <v>13615787.33</v>
      </c>
      <c r="I219" s="40"/>
      <c r="J219" s="40"/>
      <c r="K219" s="16">
        <f t="shared" si="4"/>
        <v>13615787.33</v>
      </c>
      <c r="L219" s="40"/>
      <c r="M219" s="40" t="s">
        <v>45</v>
      </c>
      <c r="N219" s="40"/>
      <c r="O219" s="40"/>
      <c r="P219" s="40"/>
      <c r="Q219" s="40"/>
    </row>
    <row r="220" spans="1:17" s="41" customFormat="1" x14ac:dyDescent="0.25">
      <c r="A220" s="39" t="s">
        <v>266</v>
      </c>
      <c r="B220" s="62"/>
      <c r="C220" s="39" t="s">
        <v>101</v>
      </c>
      <c r="D220" s="31">
        <v>17</v>
      </c>
      <c r="E220" s="31" t="s">
        <v>101</v>
      </c>
      <c r="F220" s="31" t="s">
        <v>85</v>
      </c>
      <c r="G220" s="40">
        <v>14000000</v>
      </c>
      <c r="H220" s="53">
        <f>14372633.54-3478390.5</f>
        <v>10894243.039999999</v>
      </c>
      <c r="I220" s="40"/>
      <c r="J220" s="40"/>
      <c r="K220" s="16">
        <f t="shared" si="4"/>
        <v>10894243.039999999</v>
      </c>
      <c r="L220" s="40"/>
      <c r="M220" s="40" t="s">
        <v>45</v>
      </c>
      <c r="N220" s="40"/>
      <c r="O220" s="40">
        <v>3478391.5</v>
      </c>
      <c r="P220" s="40"/>
      <c r="Q220" s="40"/>
    </row>
    <row r="221" spans="1:17" x14ac:dyDescent="0.25">
      <c r="A221" s="44" t="s">
        <v>282</v>
      </c>
      <c r="B221" s="62"/>
      <c r="C221" s="1" t="s">
        <v>207</v>
      </c>
      <c r="D221" s="9" t="s">
        <v>198</v>
      </c>
      <c r="E221" s="9" t="s">
        <v>206</v>
      </c>
      <c r="F221" s="9" t="s">
        <v>102</v>
      </c>
      <c r="G221" s="16">
        <v>6193238</v>
      </c>
      <c r="H221" s="53">
        <v>0</v>
      </c>
      <c r="I221" s="16"/>
      <c r="J221" s="16"/>
      <c r="K221" s="16">
        <f t="shared" si="4"/>
        <v>0</v>
      </c>
      <c r="L221" s="16"/>
      <c r="M221" s="16" t="s">
        <v>45</v>
      </c>
      <c r="N221" s="16"/>
      <c r="O221" s="16">
        <v>6100000</v>
      </c>
      <c r="P221" s="16"/>
      <c r="Q221" s="16"/>
    </row>
    <row r="222" spans="1:17" x14ac:dyDescent="0.25">
      <c r="A222" s="33"/>
      <c r="B222" s="62"/>
      <c r="C222" s="34" t="s">
        <v>360</v>
      </c>
      <c r="D222" s="35"/>
      <c r="E222" s="35"/>
      <c r="F222" s="35"/>
      <c r="G222" s="16"/>
      <c r="H222" s="53"/>
      <c r="I222" s="16"/>
      <c r="J222" s="16"/>
      <c r="K222" s="16">
        <f t="shared" si="4"/>
        <v>0</v>
      </c>
      <c r="L222" s="16"/>
      <c r="M222" s="16"/>
      <c r="N222" s="16"/>
      <c r="O222" s="16"/>
      <c r="P222" s="16"/>
      <c r="Q222" s="16"/>
    </row>
    <row r="223" spans="1:17" x14ac:dyDescent="0.25">
      <c r="A223" s="47" t="s">
        <v>369</v>
      </c>
      <c r="B223" s="62"/>
      <c r="C223" s="33" t="s">
        <v>368</v>
      </c>
      <c r="D223" s="35">
        <v>30</v>
      </c>
      <c r="E223" s="35" t="s">
        <v>161</v>
      </c>
      <c r="F223" s="31" t="s">
        <v>86</v>
      </c>
      <c r="G223" s="16">
        <v>0</v>
      </c>
      <c r="H223" s="53">
        <v>3874721.8945000004</v>
      </c>
      <c r="I223" s="16"/>
      <c r="J223" s="16"/>
      <c r="K223" s="16">
        <f t="shared" si="4"/>
        <v>3874721.8945000004</v>
      </c>
      <c r="L223" s="16"/>
      <c r="M223" s="16" t="s">
        <v>45</v>
      </c>
      <c r="N223" s="16"/>
      <c r="O223" s="16"/>
      <c r="P223" s="16"/>
      <c r="Q223" s="16"/>
    </row>
    <row r="224" spans="1:17" x14ac:dyDescent="0.25">
      <c r="A224" s="47" t="s">
        <v>370</v>
      </c>
      <c r="B224" s="62"/>
      <c r="C224" s="33" t="s">
        <v>355</v>
      </c>
      <c r="D224" s="35">
        <v>3</v>
      </c>
      <c r="E224" s="35" t="s">
        <v>356</v>
      </c>
      <c r="F224" s="35"/>
      <c r="G224" s="16">
        <v>0</v>
      </c>
      <c r="H224" s="53">
        <v>931357.23749999842</v>
      </c>
      <c r="I224" s="16"/>
      <c r="J224" s="16"/>
      <c r="K224" s="16">
        <f t="shared" si="4"/>
        <v>931357.23749999842</v>
      </c>
      <c r="L224" s="16"/>
      <c r="M224" s="16" t="s">
        <v>45</v>
      </c>
      <c r="N224" s="16"/>
      <c r="O224" s="16"/>
      <c r="P224" s="16"/>
      <c r="Q224" s="16"/>
    </row>
    <row r="225" spans="1:17" x14ac:dyDescent="0.25">
      <c r="A225" s="47" t="s">
        <v>371</v>
      </c>
      <c r="B225" s="62"/>
      <c r="C225" s="33" t="s">
        <v>361</v>
      </c>
      <c r="D225" s="35">
        <v>1</v>
      </c>
      <c r="E225" s="35" t="s">
        <v>362</v>
      </c>
      <c r="F225" s="35"/>
      <c r="G225" s="16">
        <v>0</v>
      </c>
      <c r="H225" s="53">
        <v>3736886.8340000003</v>
      </c>
      <c r="I225" s="16"/>
      <c r="J225" s="16"/>
      <c r="K225" s="16">
        <f t="shared" si="4"/>
        <v>3736886.8340000003</v>
      </c>
      <c r="L225" s="16"/>
      <c r="M225" s="16" t="s">
        <v>45</v>
      </c>
      <c r="N225" s="16"/>
      <c r="O225" s="16"/>
      <c r="P225" s="16"/>
      <c r="Q225" s="16"/>
    </row>
    <row r="226" spans="1:17" x14ac:dyDescent="0.25">
      <c r="A226" s="47" t="s">
        <v>372</v>
      </c>
      <c r="B226" s="62"/>
      <c r="C226" s="33" t="s">
        <v>365</v>
      </c>
      <c r="D226" s="35"/>
      <c r="E226" s="35"/>
      <c r="F226" s="35"/>
      <c r="G226" s="16">
        <v>0</v>
      </c>
      <c r="H226" s="53">
        <v>6456781.2000000002</v>
      </c>
      <c r="I226" s="16"/>
      <c r="J226" s="16"/>
      <c r="K226" s="16">
        <f t="shared" si="4"/>
        <v>6456781.2000000002</v>
      </c>
      <c r="L226" s="16"/>
      <c r="M226" s="16"/>
      <c r="N226" s="16"/>
      <c r="O226" s="16"/>
      <c r="P226" s="16"/>
      <c r="Q226" s="16"/>
    </row>
    <row r="227" spans="1:17" x14ac:dyDescent="0.25">
      <c r="A227" s="33" t="s">
        <v>283</v>
      </c>
      <c r="B227" s="62"/>
      <c r="C227" s="1" t="s">
        <v>103</v>
      </c>
      <c r="D227" s="9">
        <v>20</v>
      </c>
      <c r="E227" s="9" t="s">
        <v>104</v>
      </c>
      <c r="F227" s="9" t="s">
        <v>153</v>
      </c>
      <c r="G227" s="16"/>
      <c r="H227" s="53"/>
      <c r="I227" s="16"/>
      <c r="J227" s="16"/>
      <c r="K227" s="16"/>
      <c r="L227" s="16"/>
      <c r="M227" s="16"/>
      <c r="N227" s="16" t="s">
        <v>45</v>
      </c>
      <c r="O227" s="16">
        <v>15000000</v>
      </c>
      <c r="P227" s="16"/>
      <c r="Q227" s="16"/>
    </row>
    <row r="228" spans="1:17" x14ac:dyDescent="0.25">
      <c r="A228" s="33" t="s">
        <v>284</v>
      </c>
      <c r="B228" s="62"/>
      <c r="C228" s="1" t="s">
        <v>105</v>
      </c>
      <c r="D228" s="9">
        <v>19</v>
      </c>
      <c r="E228" s="9" t="s">
        <v>59</v>
      </c>
      <c r="F228" s="9" t="s">
        <v>238</v>
      </c>
      <c r="G228" s="16"/>
      <c r="H228" s="53"/>
      <c r="I228" s="16"/>
      <c r="J228" s="16"/>
      <c r="K228" s="16"/>
      <c r="L228" s="16"/>
      <c r="M228" s="16"/>
      <c r="N228" s="16" t="s">
        <v>45</v>
      </c>
      <c r="O228" s="16">
        <v>15000000</v>
      </c>
      <c r="P228" s="16"/>
      <c r="Q228" s="16"/>
    </row>
    <row r="229" spans="1:17" x14ac:dyDescent="0.25">
      <c r="A229" s="33" t="s">
        <v>285</v>
      </c>
      <c r="B229" s="62"/>
      <c r="C229" s="1" t="s">
        <v>106</v>
      </c>
      <c r="D229" s="9">
        <v>21</v>
      </c>
      <c r="E229" s="9" t="s">
        <v>107</v>
      </c>
      <c r="F229" s="9" t="s">
        <v>239</v>
      </c>
      <c r="G229" s="16"/>
      <c r="H229" s="53"/>
      <c r="I229" s="16"/>
      <c r="J229" s="16"/>
      <c r="K229" s="16"/>
      <c r="L229" s="16"/>
      <c r="M229" s="16"/>
      <c r="N229" s="16" t="s">
        <v>45</v>
      </c>
      <c r="O229" s="16">
        <v>2000000</v>
      </c>
      <c r="P229" s="16"/>
      <c r="Q229" s="16">
        <v>10000000</v>
      </c>
    </row>
    <row r="230" spans="1:17" x14ac:dyDescent="0.25">
      <c r="A230" s="33" t="s">
        <v>286</v>
      </c>
      <c r="B230" s="62"/>
      <c r="C230" s="1" t="s">
        <v>108</v>
      </c>
      <c r="D230" s="28">
        <v>9</v>
      </c>
      <c r="E230" s="9" t="s">
        <v>109</v>
      </c>
      <c r="F230" s="9" t="s">
        <v>240</v>
      </c>
      <c r="G230" s="16"/>
      <c r="H230" s="53"/>
      <c r="I230" s="16"/>
      <c r="J230" s="16"/>
      <c r="K230" s="16"/>
      <c r="L230" s="16"/>
      <c r="M230" s="16"/>
      <c r="N230" s="16" t="s">
        <v>45</v>
      </c>
      <c r="O230" s="16">
        <v>12425000</v>
      </c>
      <c r="P230" s="16"/>
      <c r="Q230" s="16"/>
    </row>
    <row r="231" spans="1:17" x14ac:dyDescent="0.25">
      <c r="A231" s="33" t="s">
        <v>287</v>
      </c>
      <c r="B231" s="62"/>
      <c r="C231" s="1" t="s">
        <v>208</v>
      </c>
      <c r="D231" s="9">
        <v>15</v>
      </c>
      <c r="E231" s="9" t="s">
        <v>110</v>
      </c>
      <c r="F231" s="9" t="s">
        <v>148</v>
      </c>
      <c r="G231" s="16"/>
      <c r="H231" s="53"/>
      <c r="I231" s="16"/>
      <c r="J231" s="16"/>
      <c r="K231" s="16"/>
      <c r="L231" s="16"/>
      <c r="M231" s="16"/>
      <c r="N231" s="16"/>
      <c r="O231" s="16"/>
      <c r="P231" s="16" t="s">
        <v>45</v>
      </c>
      <c r="Q231" s="16">
        <f>20000000-3333333</f>
        <v>16666667</v>
      </c>
    </row>
    <row r="232" spans="1:17" x14ac:dyDescent="0.25">
      <c r="A232" s="33" t="s">
        <v>288</v>
      </c>
      <c r="B232" s="62"/>
      <c r="C232" s="1" t="s">
        <v>111</v>
      </c>
      <c r="D232" s="9">
        <v>26</v>
      </c>
      <c r="E232" s="9" t="s">
        <v>112</v>
      </c>
      <c r="F232" s="9" t="s">
        <v>241</v>
      </c>
      <c r="G232" s="16"/>
      <c r="H232" s="53"/>
      <c r="I232" s="16"/>
      <c r="J232" s="16"/>
      <c r="K232" s="16"/>
      <c r="L232" s="16"/>
      <c r="M232" s="16"/>
      <c r="N232" s="16"/>
      <c r="O232" s="16"/>
      <c r="P232" s="16" t="s">
        <v>45</v>
      </c>
      <c r="Q232" s="16">
        <f>20000000-3333333</f>
        <v>16666667</v>
      </c>
    </row>
    <row r="233" spans="1:17" x14ac:dyDescent="0.25">
      <c r="A233" s="33" t="s">
        <v>289</v>
      </c>
      <c r="B233" s="63"/>
      <c r="C233" s="1" t="s">
        <v>113</v>
      </c>
      <c r="D233" s="9">
        <v>8</v>
      </c>
      <c r="E233" s="9" t="s">
        <v>114</v>
      </c>
      <c r="F233" s="9" t="s">
        <v>242</v>
      </c>
      <c r="G233" s="16"/>
      <c r="H233" s="53"/>
      <c r="I233" s="16"/>
      <c r="J233" s="16"/>
      <c r="K233" s="16"/>
      <c r="L233" s="16"/>
      <c r="M233" s="16"/>
      <c r="N233" s="16"/>
      <c r="O233" s="16"/>
      <c r="P233" s="16" t="s">
        <v>45</v>
      </c>
      <c r="Q233" s="16">
        <f>20000000-3333333</f>
        <v>16666667</v>
      </c>
    </row>
    <row r="234" spans="1:17" x14ac:dyDescent="0.25">
      <c r="A234" s="33"/>
      <c r="B234" s="33"/>
      <c r="C234" s="1"/>
      <c r="D234" s="9"/>
      <c r="E234" s="9"/>
      <c r="F234" s="9"/>
      <c r="G234" s="16"/>
      <c r="H234" s="53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x14ac:dyDescent="0.25">
      <c r="A235" s="33"/>
      <c r="B235" s="33"/>
      <c r="C235" s="1"/>
      <c r="D235" s="9"/>
      <c r="E235" s="9"/>
      <c r="F235" s="9"/>
      <c r="G235" s="16"/>
      <c r="H235" s="53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s="5" customFormat="1" ht="15.75" thickBot="1" x14ac:dyDescent="0.3">
      <c r="A236" s="34"/>
      <c r="B236" s="37"/>
      <c r="C236" s="4" t="s">
        <v>115</v>
      </c>
      <c r="D236" s="10"/>
      <c r="E236" s="10"/>
      <c r="F236" s="10"/>
      <c r="G236" s="17">
        <f>SUM(G217:G226)</f>
        <v>62193238</v>
      </c>
      <c r="H236" s="54">
        <f>SUM(H217:H226)</f>
        <v>61188317.685999997</v>
      </c>
      <c r="I236" s="17">
        <f t="shared" ref="I236:K236" si="5">SUM(I217:I226)</f>
        <v>0</v>
      </c>
      <c r="J236" s="17">
        <f t="shared" si="5"/>
        <v>0</v>
      </c>
      <c r="K236" s="17">
        <f t="shared" si="5"/>
        <v>61188317.685999997</v>
      </c>
      <c r="L236" s="17">
        <v>0</v>
      </c>
      <c r="M236" s="17"/>
      <c r="N236" s="17"/>
      <c r="O236" s="17">
        <f>SUM(O217:O230)</f>
        <v>60981782</v>
      </c>
      <c r="P236" s="17"/>
      <c r="Q236" s="17">
        <v>60000000</v>
      </c>
    </row>
    <row r="237" spans="1:17" x14ac:dyDescent="0.25">
      <c r="A237" s="33"/>
      <c r="B237" s="3"/>
      <c r="C237" s="3"/>
      <c r="D237" s="11"/>
      <c r="E237" s="11"/>
      <c r="F237" s="11"/>
      <c r="G237" s="18"/>
      <c r="H237" s="55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1:17" x14ac:dyDescent="0.25">
      <c r="A238" s="33"/>
      <c r="B238" s="33"/>
      <c r="C238" s="2" t="s">
        <v>116</v>
      </c>
      <c r="D238" s="9"/>
      <c r="E238" s="9"/>
      <c r="F238" s="9"/>
      <c r="G238" s="16"/>
      <c r="H238" s="53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 x14ac:dyDescent="0.25">
      <c r="A239" s="33"/>
      <c r="B239" s="33"/>
      <c r="C239" s="2"/>
      <c r="D239" s="9"/>
      <c r="E239" s="9"/>
      <c r="F239" s="9"/>
      <c r="G239" s="16"/>
      <c r="H239" s="53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 x14ac:dyDescent="0.25">
      <c r="A240" s="33"/>
      <c r="B240" s="33"/>
      <c r="C240" s="2" t="s">
        <v>117</v>
      </c>
      <c r="D240" s="9"/>
      <c r="E240" s="9"/>
      <c r="F240" s="9"/>
      <c r="G240" s="16"/>
      <c r="H240" s="53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 x14ac:dyDescent="0.25">
      <c r="A241" s="33"/>
      <c r="B241" s="33"/>
      <c r="C241" s="1"/>
      <c r="D241" s="9"/>
      <c r="E241" s="9"/>
      <c r="F241" s="9"/>
      <c r="G241" s="16"/>
      <c r="H241" s="53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 x14ac:dyDescent="0.25">
      <c r="A242" s="33" t="s">
        <v>290</v>
      </c>
      <c r="B242" s="61" t="s">
        <v>329</v>
      </c>
      <c r="C242" s="1" t="s">
        <v>118</v>
      </c>
      <c r="D242" s="9">
        <v>4</v>
      </c>
      <c r="E242" s="9" t="s">
        <v>118</v>
      </c>
      <c r="F242" s="9" t="s">
        <v>119</v>
      </c>
      <c r="G242" s="16">
        <v>1839906</v>
      </c>
      <c r="H242" s="53">
        <v>3166760.39</v>
      </c>
      <c r="I242" s="16"/>
      <c r="J242" s="16"/>
      <c r="K242" s="16">
        <f>H242</f>
        <v>3166760.39</v>
      </c>
      <c r="L242" s="16"/>
      <c r="M242" s="16" t="s">
        <v>45</v>
      </c>
      <c r="N242" s="16" t="s">
        <v>45</v>
      </c>
      <c r="O242" s="16">
        <v>1522587</v>
      </c>
      <c r="P242" s="16"/>
      <c r="Q242" s="16"/>
    </row>
    <row r="243" spans="1:17" x14ac:dyDescent="0.25">
      <c r="A243" s="33" t="s">
        <v>291</v>
      </c>
      <c r="B243" s="62"/>
      <c r="C243" s="1" t="s">
        <v>120</v>
      </c>
      <c r="D243" s="9">
        <v>5</v>
      </c>
      <c r="E243" s="9" t="s">
        <v>120</v>
      </c>
      <c r="F243" s="9" t="s">
        <v>121</v>
      </c>
      <c r="G243" s="16">
        <v>1839906</v>
      </c>
      <c r="H243" s="53">
        <v>1839906</v>
      </c>
      <c r="I243" s="16"/>
      <c r="J243" s="16"/>
      <c r="K243" s="16">
        <f t="shared" ref="K243:K246" si="6">H243</f>
        <v>1839906</v>
      </c>
      <c r="L243" s="16"/>
      <c r="M243" s="16" t="s">
        <v>45</v>
      </c>
      <c r="N243" s="16" t="s">
        <v>45</v>
      </c>
      <c r="O243" s="16">
        <v>1522587</v>
      </c>
      <c r="P243" s="16"/>
      <c r="Q243" s="16"/>
    </row>
    <row r="244" spans="1:17" x14ac:dyDescent="0.25">
      <c r="A244" s="33" t="s">
        <v>292</v>
      </c>
      <c r="B244" s="62"/>
      <c r="C244" s="1" t="s">
        <v>122</v>
      </c>
      <c r="D244" s="9">
        <v>27</v>
      </c>
      <c r="E244" s="9" t="s">
        <v>122</v>
      </c>
      <c r="F244" s="9" t="s">
        <v>123</v>
      </c>
      <c r="G244" s="16">
        <v>1839906</v>
      </c>
      <c r="H244" s="53">
        <v>0</v>
      </c>
      <c r="I244" s="16"/>
      <c r="J244" s="16"/>
      <c r="K244" s="16">
        <f t="shared" si="6"/>
        <v>0</v>
      </c>
      <c r="L244" s="16"/>
      <c r="M244" s="16" t="s">
        <v>45</v>
      </c>
      <c r="N244" s="16" t="s">
        <v>45</v>
      </c>
      <c r="O244" s="16">
        <f>1522587+1839906</f>
        <v>3362493</v>
      </c>
      <c r="P244" s="16"/>
      <c r="Q244" s="16"/>
    </row>
    <row r="245" spans="1:17" x14ac:dyDescent="0.25">
      <c r="A245" s="33" t="s">
        <v>293</v>
      </c>
      <c r="B245" s="62"/>
      <c r="C245" s="1" t="s">
        <v>89</v>
      </c>
      <c r="D245" s="9">
        <v>12</v>
      </c>
      <c r="E245" s="9" t="s">
        <v>89</v>
      </c>
      <c r="F245" s="9" t="s">
        <v>124</v>
      </c>
      <c r="G245" s="16">
        <v>1839906</v>
      </c>
      <c r="H245" s="53">
        <v>1839906</v>
      </c>
      <c r="I245" s="16"/>
      <c r="J245" s="16"/>
      <c r="K245" s="16">
        <f t="shared" si="6"/>
        <v>1839906</v>
      </c>
      <c r="L245" s="16"/>
      <c r="M245" s="16" t="s">
        <v>45</v>
      </c>
      <c r="N245" s="16" t="s">
        <v>45</v>
      </c>
      <c r="O245" s="16">
        <v>1522587</v>
      </c>
      <c r="P245" s="16"/>
      <c r="Q245" s="16"/>
    </row>
    <row r="246" spans="1:17" x14ac:dyDescent="0.25">
      <c r="A246" s="33" t="s">
        <v>294</v>
      </c>
      <c r="B246" s="62"/>
      <c r="C246" s="1" t="s">
        <v>125</v>
      </c>
      <c r="D246" s="9">
        <v>11</v>
      </c>
      <c r="E246" s="9" t="s">
        <v>125</v>
      </c>
      <c r="F246" s="9" t="s">
        <v>126</v>
      </c>
      <c r="G246" s="16">
        <v>1839906</v>
      </c>
      <c r="H246" s="53">
        <v>3443681.37</v>
      </c>
      <c r="I246" s="16"/>
      <c r="J246" s="16"/>
      <c r="K246" s="16">
        <f t="shared" si="6"/>
        <v>3443681.37</v>
      </c>
      <c r="L246" s="16"/>
      <c r="M246" s="16" t="s">
        <v>45</v>
      </c>
      <c r="N246" s="16" t="s">
        <v>45</v>
      </c>
      <c r="O246" s="16">
        <v>1522590</v>
      </c>
      <c r="P246" s="16"/>
      <c r="Q246" s="16"/>
    </row>
    <row r="247" spans="1:17" x14ac:dyDescent="0.25">
      <c r="A247" s="33"/>
      <c r="B247" s="62"/>
      <c r="C247" s="34" t="s">
        <v>360</v>
      </c>
      <c r="D247" s="35"/>
      <c r="E247" s="35"/>
      <c r="F247" s="35"/>
      <c r="G247" s="16"/>
      <c r="H247" s="53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 s="46" customFormat="1" x14ac:dyDescent="0.25">
      <c r="A248" s="47" t="s">
        <v>373</v>
      </c>
      <c r="B248" s="62"/>
      <c r="C248" s="44" t="s">
        <v>196</v>
      </c>
      <c r="D248" s="45">
        <v>24</v>
      </c>
      <c r="E248" s="45" t="s">
        <v>196</v>
      </c>
      <c r="F248" s="45" t="s">
        <v>138</v>
      </c>
      <c r="G248" s="43">
        <v>0</v>
      </c>
      <c r="H248" s="53">
        <f>1501982.607+700000</f>
        <v>2201982.6069999998</v>
      </c>
      <c r="I248" s="43"/>
      <c r="J248" s="43"/>
      <c r="K248" s="43"/>
      <c r="L248" s="43"/>
      <c r="M248" s="43"/>
      <c r="N248" s="43"/>
      <c r="O248" s="43"/>
      <c r="P248" s="43"/>
      <c r="Q248" s="43"/>
    </row>
    <row r="249" spans="1:17" x14ac:dyDescent="0.25">
      <c r="A249" s="33"/>
      <c r="B249" s="62"/>
      <c r="C249" s="33"/>
      <c r="D249" s="35"/>
      <c r="E249" s="35"/>
      <c r="F249" s="35"/>
      <c r="G249" s="16"/>
      <c r="H249" s="53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 x14ac:dyDescent="0.25">
      <c r="A250" s="33" t="s">
        <v>295</v>
      </c>
      <c r="B250" s="62"/>
      <c r="C250" s="1" t="s">
        <v>87</v>
      </c>
      <c r="D250" s="9">
        <v>1</v>
      </c>
      <c r="E250" s="9" t="s">
        <v>127</v>
      </c>
      <c r="F250" s="9" t="s">
        <v>78</v>
      </c>
      <c r="G250" s="16">
        <v>2614404</v>
      </c>
      <c r="H250" s="53">
        <v>0</v>
      </c>
      <c r="I250" s="16"/>
      <c r="J250" s="16"/>
      <c r="K250" s="16">
        <f>H250</f>
        <v>0</v>
      </c>
      <c r="L250" s="16"/>
      <c r="M250" s="16" t="s">
        <v>45</v>
      </c>
      <c r="N250" s="16"/>
      <c r="O250" s="16">
        <v>2614404</v>
      </c>
      <c r="P250" s="16"/>
      <c r="Q250" s="16"/>
    </row>
    <row r="251" spans="1:17" x14ac:dyDescent="0.25">
      <c r="A251" s="33" t="s">
        <v>296</v>
      </c>
      <c r="B251" s="62"/>
      <c r="C251" s="1" t="s">
        <v>128</v>
      </c>
      <c r="D251" s="9">
        <v>13</v>
      </c>
      <c r="E251" s="9" t="s">
        <v>128</v>
      </c>
      <c r="F251" s="9" t="s">
        <v>129</v>
      </c>
      <c r="G251" s="16">
        <v>2614404</v>
      </c>
      <c r="H251" s="53">
        <v>0</v>
      </c>
      <c r="I251" s="16"/>
      <c r="J251" s="16"/>
      <c r="K251" s="16">
        <f t="shared" ref="K251:K255" si="7">H251</f>
        <v>0</v>
      </c>
      <c r="L251" s="16"/>
      <c r="M251" s="16" t="s">
        <v>45</v>
      </c>
      <c r="N251" s="16"/>
      <c r="O251" s="16">
        <v>2614404</v>
      </c>
      <c r="P251" s="16"/>
      <c r="Q251" s="16"/>
    </row>
    <row r="252" spans="1:17" x14ac:dyDescent="0.25">
      <c r="A252" s="33" t="s">
        <v>297</v>
      </c>
      <c r="B252" s="62"/>
      <c r="C252" s="1" t="s">
        <v>130</v>
      </c>
      <c r="D252" s="9">
        <v>23</v>
      </c>
      <c r="E252" s="9" t="s">
        <v>130</v>
      </c>
      <c r="F252" s="9" t="s">
        <v>50</v>
      </c>
      <c r="G252" s="16">
        <v>2614404</v>
      </c>
      <c r="H252" s="53">
        <v>0</v>
      </c>
      <c r="I252" s="16"/>
      <c r="J252" s="16"/>
      <c r="K252" s="16">
        <f t="shared" si="7"/>
        <v>0</v>
      </c>
      <c r="L252" s="16"/>
      <c r="M252" s="16" t="s">
        <v>45</v>
      </c>
      <c r="N252" s="16"/>
      <c r="O252" s="16">
        <v>2614404</v>
      </c>
      <c r="P252" s="16"/>
      <c r="Q252" s="16"/>
    </row>
    <row r="253" spans="1:17" x14ac:dyDescent="0.25">
      <c r="A253" s="33" t="s">
        <v>298</v>
      </c>
      <c r="B253" s="62"/>
      <c r="C253" s="1" t="s">
        <v>130</v>
      </c>
      <c r="D253" s="9">
        <v>24</v>
      </c>
      <c r="E253" s="9" t="s">
        <v>130</v>
      </c>
      <c r="F253" s="9" t="s">
        <v>131</v>
      </c>
      <c r="G253" s="16">
        <v>2614404</v>
      </c>
      <c r="H253" s="53">
        <v>0</v>
      </c>
      <c r="I253" s="16"/>
      <c r="J253" s="16"/>
      <c r="K253" s="16">
        <f t="shared" si="7"/>
        <v>0</v>
      </c>
      <c r="L253" s="16"/>
      <c r="M253" s="16" t="s">
        <v>45</v>
      </c>
      <c r="N253" s="16"/>
      <c r="O253" s="16">
        <v>2614404</v>
      </c>
      <c r="P253" s="16"/>
      <c r="Q253" s="16"/>
    </row>
    <row r="254" spans="1:17" x14ac:dyDescent="0.25">
      <c r="A254" s="33" t="s">
        <v>299</v>
      </c>
      <c r="B254" s="62"/>
      <c r="C254" s="1" t="s">
        <v>132</v>
      </c>
      <c r="D254" s="9">
        <v>10</v>
      </c>
      <c r="E254" s="9" t="s">
        <v>132</v>
      </c>
      <c r="F254" s="9" t="s">
        <v>133</v>
      </c>
      <c r="G254" s="16">
        <v>2614404</v>
      </c>
      <c r="H254" s="53">
        <v>0</v>
      </c>
      <c r="I254" s="16"/>
      <c r="J254" s="16"/>
      <c r="K254" s="16">
        <f t="shared" si="7"/>
        <v>0</v>
      </c>
      <c r="L254" s="16"/>
      <c r="M254" s="16" t="s">
        <v>45</v>
      </c>
      <c r="N254" s="16"/>
      <c r="O254" s="16">
        <v>2614404</v>
      </c>
      <c r="P254" s="16"/>
      <c r="Q254" s="16"/>
    </row>
    <row r="255" spans="1:17" x14ac:dyDescent="0.25">
      <c r="A255" s="33" t="s">
        <v>300</v>
      </c>
      <c r="B255" s="62"/>
      <c r="C255" s="1" t="s">
        <v>205</v>
      </c>
      <c r="D255" s="9">
        <v>15</v>
      </c>
      <c r="E255" s="9" t="s">
        <v>110</v>
      </c>
      <c r="F255" s="9" t="s">
        <v>148</v>
      </c>
      <c r="G255" s="16">
        <v>1839906</v>
      </c>
      <c r="H255" s="53">
        <v>0</v>
      </c>
      <c r="I255" s="16"/>
      <c r="J255" s="16"/>
      <c r="K255" s="16">
        <f t="shared" si="7"/>
        <v>0</v>
      </c>
      <c r="L255" s="16"/>
      <c r="M255" s="16"/>
      <c r="N255" s="16" t="s">
        <v>45</v>
      </c>
      <c r="O255" s="16">
        <f>1522587+1839906</f>
        <v>3362493</v>
      </c>
      <c r="P255" s="16"/>
      <c r="Q255" s="16"/>
    </row>
    <row r="256" spans="1:17" x14ac:dyDescent="0.25">
      <c r="A256" s="33" t="s">
        <v>301</v>
      </c>
      <c r="B256" s="62"/>
      <c r="C256" s="1" t="s">
        <v>134</v>
      </c>
      <c r="D256" s="9">
        <v>31</v>
      </c>
      <c r="E256" s="9" t="s">
        <v>134</v>
      </c>
      <c r="F256" s="9" t="s">
        <v>224</v>
      </c>
      <c r="G256" s="16"/>
      <c r="H256" s="53"/>
      <c r="I256" s="16"/>
      <c r="J256" s="16"/>
      <c r="K256" s="16"/>
      <c r="L256" s="16"/>
      <c r="M256" s="16"/>
      <c r="N256" s="16"/>
      <c r="O256" s="16"/>
      <c r="P256" s="16" t="s">
        <v>45</v>
      </c>
      <c r="Q256" s="16">
        <v>4166666</v>
      </c>
    </row>
    <row r="257" spans="1:17" x14ac:dyDescent="0.25">
      <c r="A257" s="33" t="s">
        <v>302</v>
      </c>
      <c r="B257" s="62"/>
      <c r="C257" s="1" t="s">
        <v>135</v>
      </c>
      <c r="D257" s="9">
        <v>2</v>
      </c>
      <c r="E257" s="9" t="s">
        <v>135</v>
      </c>
      <c r="F257" s="9" t="s">
        <v>136</v>
      </c>
      <c r="G257" s="16"/>
      <c r="H257" s="53"/>
      <c r="I257" s="16"/>
      <c r="J257" s="16"/>
      <c r="K257" s="16"/>
      <c r="L257" s="16"/>
      <c r="M257" s="16"/>
      <c r="N257" s="16"/>
      <c r="O257" s="16"/>
      <c r="P257" s="16" t="s">
        <v>45</v>
      </c>
      <c r="Q257" s="16">
        <v>4166666</v>
      </c>
    </row>
    <row r="258" spans="1:17" x14ac:dyDescent="0.25">
      <c r="A258" s="33" t="s">
        <v>303</v>
      </c>
      <c r="B258" s="62"/>
      <c r="C258" s="1" t="s">
        <v>137</v>
      </c>
      <c r="D258" s="9">
        <v>17</v>
      </c>
      <c r="E258" s="9" t="s">
        <v>137</v>
      </c>
      <c r="F258" s="9" t="s">
        <v>85</v>
      </c>
      <c r="G258" s="16"/>
      <c r="H258" s="53"/>
      <c r="I258" s="16"/>
      <c r="J258" s="16"/>
      <c r="K258" s="16"/>
      <c r="L258" s="16"/>
      <c r="M258" s="16"/>
      <c r="N258" s="16"/>
      <c r="O258" s="16"/>
      <c r="P258" s="16" t="s">
        <v>45</v>
      </c>
      <c r="Q258" s="16">
        <v>4166667</v>
      </c>
    </row>
    <row r="259" spans="1:17" x14ac:dyDescent="0.25">
      <c r="A259" s="33" t="s">
        <v>304</v>
      </c>
      <c r="B259" s="62"/>
      <c r="C259" s="1" t="s">
        <v>196</v>
      </c>
      <c r="D259" s="9" t="s">
        <v>200</v>
      </c>
      <c r="E259" s="9" t="s">
        <v>196</v>
      </c>
      <c r="F259" s="9" t="s">
        <v>138</v>
      </c>
      <c r="G259" s="16"/>
      <c r="H259" s="53"/>
      <c r="I259" s="16"/>
      <c r="J259" s="16"/>
      <c r="K259" s="16"/>
      <c r="L259" s="16"/>
      <c r="M259" s="16"/>
      <c r="N259" s="16"/>
      <c r="O259" s="16"/>
      <c r="P259" s="16" t="s">
        <v>45</v>
      </c>
      <c r="Q259" s="16">
        <v>4166667</v>
      </c>
    </row>
    <row r="260" spans="1:17" x14ac:dyDescent="0.25">
      <c r="A260" s="33" t="s">
        <v>305</v>
      </c>
      <c r="B260" s="62"/>
      <c r="C260" s="1" t="s">
        <v>139</v>
      </c>
      <c r="D260" s="9">
        <v>26</v>
      </c>
      <c r="E260" s="9" t="s">
        <v>139</v>
      </c>
      <c r="F260" s="9" t="s">
        <v>140</v>
      </c>
      <c r="G260" s="16"/>
      <c r="H260" s="53"/>
      <c r="I260" s="16"/>
      <c r="J260" s="16"/>
      <c r="K260" s="16"/>
      <c r="L260" s="16"/>
      <c r="M260" s="16"/>
      <c r="N260" s="16"/>
      <c r="O260" s="16"/>
      <c r="P260" s="16" t="s">
        <v>45</v>
      </c>
      <c r="Q260" s="16">
        <v>4166667</v>
      </c>
    </row>
    <row r="261" spans="1:17" x14ac:dyDescent="0.25">
      <c r="A261" s="33" t="s">
        <v>306</v>
      </c>
      <c r="B261" s="63"/>
      <c r="C261" s="1" t="s">
        <v>141</v>
      </c>
      <c r="D261" s="9" t="s">
        <v>197</v>
      </c>
      <c r="E261" s="9" t="s">
        <v>141</v>
      </c>
      <c r="F261" s="9" t="s">
        <v>142</v>
      </c>
      <c r="G261" s="16"/>
      <c r="H261" s="53"/>
      <c r="I261" s="16"/>
      <c r="J261" s="16"/>
      <c r="K261" s="16"/>
      <c r="L261" s="16"/>
      <c r="M261" s="16"/>
      <c r="N261" s="16"/>
      <c r="O261" s="16"/>
      <c r="P261" s="16" t="s">
        <v>45</v>
      </c>
      <c r="Q261" s="16">
        <v>4166667</v>
      </c>
    </row>
    <row r="262" spans="1:17" x14ac:dyDescent="0.25">
      <c r="A262" s="33"/>
      <c r="B262" s="33"/>
      <c r="C262" s="1"/>
      <c r="D262" s="9"/>
      <c r="E262" s="9"/>
      <c r="F262" s="9"/>
      <c r="G262" s="16"/>
      <c r="H262" s="53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 s="5" customFormat="1" ht="15.75" thickBot="1" x14ac:dyDescent="0.3">
      <c r="A263" s="34"/>
      <c r="B263" s="37"/>
      <c r="C263" s="4" t="s">
        <v>143</v>
      </c>
      <c r="D263" s="10"/>
      <c r="E263" s="10"/>
      <c r="F263" s="10"/>
      <c r="G263" s="17">
        <f>SUM(G242:G261)</f>
        <v>24111456</v>
      </c>
      <c r="H263" s="54">
        <f>SUM(H242:H248)</f>
        <v>12492236.367000002</v>
      </c>
      <c r="I263" s="17">
        <f t="shared" ref="I263:Q263" si="8">SUM(I242:I261)</f>
        <v>0</v>
      </c>
      <c r="J263" s="17">
        <f t="shared" si="8"/>
        <v>0</v>
      </c>
      <c r="K263" s="17">
        <f t="shared" si="8"/>
        <v>10290253.760000002</v>
      </c>
      <c r="L263" s="17">
        <f t="shared" si="8"/>
        <v>0</v>
      </c>
      <c r="M263" s="17">
        <f t="shared" si="8"/>
        <v>0</v>
      </c>
      <c r="N263" s="17">
        <f t="shared" si="8"/>
        <v>0</v>
      </c>
      <c r="O263" s="17">
        <f>SUM(O242:O262)</f>
        <v>25887357</v>
      </c>
      <c r="P263" s="17">
        <f t="shared" si="8"/>
        <v>0</v>
      </c>
      <c r="Q263" s="17">
        <f t="shared" si="8"/>
        <v>25000000</v>
      </c>
    </row>
    <row r="264" spans="1:17" x14ac:dyDescent="0.25">
      <c r="C264" s="60" t="s">
        <v>0</v>
      </c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</row>
    <row r="265" spans="1:17" x14ac:dyDescent="0.25">
      <c r="C265" s="60" t="s">
        <v>337</v>
      </c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</row>
    <row r="266" spans="1:17" x14ac:dyDescent="0.25">
      <c r="C266" s="5"/>
      <c r="D266" s="7"/>
      <c r="E266" s="7"/>
      <c r="F266" s="7"/>
      <c r="G266" s="14"/>
      <c r="H266" s="51"/>
      <c r="I266" s="14"/>
      <c r="J266" s="14"/>
      <c r="K266" s="14"/>
      <c r="L266" s="14"/>
      <c r="M266" s="14"/>
      <c r="N266" s="14"/>
      <c r="O266" s="14"/>
      <c r="P266" s="14"/>
      <c r="Q266" s="14"/>
    </row>
    <row r="267" spans="1:17" x14ac:dyDescent="0.25">
      <c r="A267" s="33"/>
      <c r="B267" s="33"/>
      <c r="C267" s="2"/>
      <c r="D267" s="8"/>
      <c r="E267" s="8"/>
      <c r="F267" s="8"/>
      <c r="G267" s="59" t="s">
        <v>1</v>
      </c>
      <c r="H267" s="59"/>
      <c r="I267" s="59"/>
      <c r="J267" s="59"/>
      <c r="K267" s="59"/>
      <c r="L267" s="59"/>
      <c r="M267" s="15"/>
      <c r="N267" s="15"/>
      <c r="O267" s="15"/>
      <c r="P267" s="15"/>
      <c r="Q267" s="15"/>
    </row>
    <row r="268" spans="1:17" x14ac:dyDescent="0.25">
      <c r="A268" s="33"/>
      <c r="B268" s="33"/>
      <c r="C268" s="2" t="s">
        <v>2</v>
      </c>
      <c r="D268" s="8"/>
      <c r="E268" s="8"/>
      <c r="F268" s="8"/>
      <c r="G268" s="15" t="s">
        <v>3</v>
      </c>
      <c r="H268" s="52" t="s">
        <v>339</v>
      </c>
      <c r="I268" s="15" t="s">
        <v>4</v>
      </c>
      <c r="J268" s="15" t="s">
        <v>5</v>
      </c>
      <c r="K268" s="15"/>
      <c r="L268" s="15" t="s">
        <v>6</v>
      </c>
      <c r="M268" s="15" t="s">
        <v>7</v>
      </c>
      <c r="N268" s="15" t="s">
        <v>7</v>
      </c>
      <c r="O268" s="15" t="s">
        <v>8</v>
      </c>
      <c r="P268" s="15" t="s">
        <v>7</v>
      </c>
      <c r="Q268" s="15" t="s">
        <v>8</v>
      </c>
    </row>
    <row r="269" spans="1:17" x14ac:dyDescent="0.25">
      <c r="A269" s="33"/>
      <c r="B269" s="33"/>
      <c r="C269" s="2"/>
      <c r="D269" s="8"/>
      <c r="E269" s="8"/>
      <c r="F269" s="8"/>
      <c r="G269" s="15" t="s">
        <v>8</v>
      </c>
      <c r="H269" s="52" t="s">
        <v>8</v>
      </c>
      <c r="I269" s="15" t="s">
        <v>9</v>
      </c>
      <c r="J269" s="15"/>
      <c r="K269" s="15"/>
      <c r="L269" s="15"/>
      <c r="M269" s="15"/>
      <c r="N269" s="15"/>
      <c r="O269" s="15"/>
      <c r="P269" s="15"/>
      <c r="Q269" s="15"/>
    </row>
    <row r="270" spans="1:17" x14ac:dyDescent="0.25">
      <c r="A270" s="33"/>
      <c r="B270" s="33"/>
      <c r="C270" s="2" t="s">
        <v>10</v>
      </c>
      <c r="D270" s="8" t="s">
        <v>11</v>
      </c>
      <c r="E270" s="8" t="s">
        <v>12</v>
      </c>
      <c r="F270" s="8" t="s">
        <v>13</v>
      </c>
      <c r="G270" s="15" t="s">
        <v>14</v>
      </c>
      <c r="H270" s="52" t="s">
        <v>14</v>
      </c>
      <c r="I270" s="15"/>
      <c r="J270" s="15" t="s">
        <v>15</v>
      </c>
      <c r="K270" s="15" t="s">
        <v>16</v>
      </c>
      <c r="L270" s="15" t="s">
        <v>17</v>
      </c>
      <c r="M270" s="15" t="s">
        <v>18</v>
      </c>
      <c r="N270" s="15" t="s">
        <v>18</v>
      </c>
      <c r="O270" s="15" t="s">
        <v>19</v>
      </c>
      <c r="P270" s="15" t="s">
        <v>18</v>
      </c>
      <c r="Q270" s="15" t="s">
        <v>20</v>
      </c>
    </row>
    <row r="271" spans="1:17" x14ac:dyDescent="0.25">
      <c r="A271" s="33"/>
      <c r="B271" s="33"/>
      <c r="C271" s="1"/>
      <c r="D271" s="9"/>
      <c r="E271" s="9"/>
      <c r="F271" s="9"/>
      <c r="G271" s="16"/>
      <c r="H271" s="53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 x14ac:dyDescent="0.25">
      <c r="A272" s="33"/>
      <c r="B272" s="33"/>
      <c r="C272" s="2" t="s">
        <v>144</v>
      </c>
      <c r="D272" s="9"/>
      <c r="E272" s="9"/>
      <c r="F272" s="9"/>
      <c r="G272" s="16"/>
      <c r="H272" s="53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1:17" x14ac:dyDescent="0.25">
      <c r="A273" s="33"/>
      <c r="B273" s="33"/>
      <c r="C273" s="2"/>
      <c r="D273" s="9"/>
      <c r="E273" s="9"/>
      <c r="F273" s="9"/>
      <c r="G273" s="16"/>
      <c r="H273" s="53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1:17" x14ac:dyDescent="0.25">
      <c r="A274" s="33"/>
      <c r="B274" s="33"/>
      <c r="C274" s="2" t="s">
        <v>145</v>
      </c>
      <c r="D274" s="9"/>
      <c r="E274" s="9"/>
      <c r="F274" s="9"/>
      <c r="G274" s="16"/>
      <c r="H274" s="53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1:17" x14ac:dyDescent="0.25">
      <c r="A275" s="33"/>
      <c r="B275" s="33"/>
      <c r="C275" s="1"/>
      <c r="D275" s="9"/>
      <c r="E275" s="9"/>
      <c r="F275" s="9"/>
      <c r="G275" s="16"/>
      <c r="H275" s="53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 x14ac:dyDescent="0.25">
      <c r="A276" s="33"/>
      <c r="B276" s="33"/>
      <c r="C276" s="2" t="s">
        <v>146</v>
      </c>
      <c r="D276" s="9"/>
      <c r="E276" s="9"/>
      <c r="F276" s="9"/>
      <c r="G276" s="16"/>
      <c r="H276" s="53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7" x14ac:dyDescent="0.25">
      <c r="A277" s="33"/>
      <c r="B277" s="33"/>
      <c r="C277" s="1"/>
      <c r="D277" s="9"/>
      <c r="E277" s="9"/>
      <c r="F277" s="9"/>
      <c r="G277" s="16"/>
      <c r="H277" s="53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 x14ac:dyDescent="0.25">
      <c r="A278" s="33" t="s">
        <v>307</v>
      </c>
      <c r="B278" s="33" t="s">
        <v>333</v>
      </c>
      <c r="C278" s="1" t="s">
        <v>147</v>
      </c>
      <c r="D278" s="9">
        <v>15</v>
      </c>
      <c r="E278" s="9" t="s">
        <v>82</v>
      </c>
      <c r="F278" s="9" t="s">
        <v>148</v>
      </c>
      <c r="G278" s="16">
        <v>4314602.82</v>
      </c>
      <c r="H278" s="53">
        <v>0</v>
      </c>
      <c r="I278" s="16"/>
      <c r="J278" s="16"/>
      <c r="K278" s="16">
        <f>H278</f>
        <v>0</v>
      </c>
      <c r="L278" s="16"/>
      <c r="M278" s="16" t="s">
        <v>45</v>
      </c>
      <c r="N278" s="16"/>
      <c r="O278" s="16"/>
      <c r="P278" s="16"/>
      <c r="Q278" s="16"/>
    </row>
    <row r="279" spans="1:17" x14ac:dyDescent="0.25">
      <c r="A279" s="33" t="s">
        <v>308</v>
      </c>
      <c r="B279" s="61" t="s">
        <v>329</v>
      </c>
      <c r="C279" s="1" t="s">
        <v>149</v>
      </c>
      <c r="D279" s="9">
        <v>18</v>
      </c>
      <c r="E279" s="9" t="s">
        <v>150</v>
      </c>
      <c r="F279" s="9" t="s">
        <v>151</v>
      </c>
      <c r="G279" s="16">
        <v>5500000</v>
      </c>
      <c r="H279" s="53">
        <v>7367933.2940999996</v>
      </c>
      <c r="I279" s="16"/>
      <c r="J279" s="16"/>
      <c r="K279" s="16">
        <f t="shared" ref="K279:K291" si="9">H279</f>
        <v>7367933.2940999996</v>
      </c>
      <c r="L279" s="16"/>
      <c r="M279" s="16" t="s">
        <v>45</v>
      </c>
      <c r="N279" s="16"/>
      <c r="O279" s="16"/>
      <c r="P279" s="16"/>
      <c r="Q279" s="16"/>
    </row>
    <row r="280" spans="1:17" x14ac:dyDescent="0.25">
      <c r="A280" s="33" t="s">
        <v>309</v>
      </c>
      <c r="B280" s="62"/>
      <c r="C280" s="1" t="s">
        <v>152</v>
      </c>
      <c r="D280" s="9">
        <v>20</v>
      </c>
      <c r="E280" s="9" t="s">
        <v>104</v>
      </c>
      <c r="F280" s="9" t="s">
        <v>153</v>
      </c>
      <c r="G280" s="16">
        <v>5768245</v>
      </c>
      <c r="H280" s="53">
        <v>5768245</v>
      </c>
      <c r="I280" s="16"/>
      <c r="J280" s="16"/>
      <c r="K280" s="16">
        <f t="shared" si="9"/>
        <v>5768245</v>
      </c>
      <c r="L280" s="16"/>
      <c r="M280" s="16" t="s">
        <v>154</v>
      </c>
      <c r="N280" s="16"/>
      <c r="O280" s="16"/>
      <c r="P280" s="16"/>
      <c r="Q280" s="16"/>
    </row>
    <row r="281" spans="1:17" x14ac:dyDescent="0.25">
      <c r="A281" s="33" t="s">
        <v>310</v>
      </c>
      <c r="B281" s="62"/>
      <c r="C281" s="1" t="s">
        <v>155</v>
      </c>
      <c r="D281" s="9">
        <v>20</v>
      </c>
      <c r="E281" s="9" t="s">
        <v>104</v>
      </c>
      <c r="F281" s="9" t="s">
        <v>153</v>
      </c>
      <c r="G281" s="16">
        <v>20756681</v>
      </c>
      <c r="H281" s="53">
        <v>20756681</v>
      </c>
      <c r="I281" s="16"/>
      <c r="J281" s="16"/>
      <c r="K281" s="16">
        <f t="shared" si="9"/>
        <v>20756681</v>
      </c>
      <c r="L281" s="16"/>
      <c r="M281" s="16" t="s">
        <v>154</v>
      </c>
      <c r="N281" s="16"/>
      <c r="O281" s="16"/>
      <c r="P281" s="16"/>
      <c r="Q281" s="16"/>
    </row>
    <row r="282" spans="1:17" x14ac:dyDescent="0.25">
      <c r="A282" s="47" t="s">
        <v>379</v>
      </c>
      <c r="B282" s="62"/>
      <c r="C282" s="1" t="s">
        <v>156</v>
      </c>
      <c r="D282" s="9">
        <v>15</v>
      </c>
      <c r="E282" s="9" t="s">
        <v>82</v>
      </c>
      <c r="F282" s="9" t="s">
        <v>148</v>
      </c>
      <c r="G282" s="16">
        <v>3000000</v>
      </c>
      <c r="H282" s="53">
        <v>4104311.89</v>
      </c>
      <c r="I282" s="16"/>
      <c r="J282" s="16"/>
      <c r="K282" s="16">
        <f t="shared" si="9"/>
        <v>4104311.89</v>
      </c>
      <c r="L282" s="16"/>
      <c r="M282" s="16" t="s">
        <v>154</v>
      </c>
      <c r="N282" s="16"/>
      <c r="O282" s="16"/>
      <c r="P282" s="16"/>
      <c r="Q282" s="16"/>
    </row>
    <row r="283" spans="1:17" x14ac:dyDescent="0.25">
      <c r="A283" s="47" t="s">
        <v>378</v>
      </c>
      <c r="B283" s="62"/>
      <c r="C283" s="1" t="s">
        <v>156</v>
      </c>
      <c r="D283" s="9">
        <v>18</v>
      </c>
      <c r="E283" s="9" t="s">
        <v>150</v>
      </c>
      <c r="F283" s="9" t="s">
        <v>151</v>
      </c>
      <c r="G283" s="16">
        <v>21475074</v>
      </c>
      <c r="H283" s="53">
        <v>6100000</v>
      </c>
      <c r="I283" s="16"/>
      <c r="J283" s="16"/>
      <c r="K283" s="16">
        <f t="shared" si="9"/>
        <v>6100000</v>
      </c>
      <c r="L283" s="16"/>
      <c r="M283" s="16" t="s">
        <v>154</v>
      </c>
      <c r="N283" s="16"/>
      <c r="O283" s="16">
        <f>G283-H283</f>
        <v>15375074</v>
      </c>
      <c r="P283" s="16" t="s">
        <v>154</v>
      </c>
      <c r="Q283" s="16"/>
    </row>
    <row r="284" spans="1:17" x14ac:dyDescent="0.25">
      <c r="A284" s="47" t="s">
        <v>377</v>
      </c>
      <c r="B284" s="62"/>
      <c r="C284" s="1" t="s">
        <v>204</v>
      </c>
      <c r="D284" s="9" t="s">
        <v>199</v>
      </c>
      <c r="E284" s="9" t="s">
        <v>161</v>
      </c>
      <c r="F284" s="9" t="s">
        <v>225</v>
      </c>
      <c r="G284" s="16">
        <v>4000000</v>
      </c>
      <c r="H284" s="53">
        <v>4000000</v>
      </c>
      <c r="I284" s="16"/>
      <c r="J284" s="16"/>
      <c r="K284" s="16">
        <f t="shared" si="9"/>
        <v>4000000</v>
      </c>
      <c r="L284" s="16"/>
      <c r="M284" s="16" t="s">
        <v>154</v>
      </c>
      <c r="N284" s="16"/>
      <c r="O284" s="16"/>
      <c r="P284" s="16"/>
      <c r="Q284" s="16"/>
    </row>
    <row r="285" spans="1:17" x14ac:dyDescent="0.25">
      <c r="A285" s="33"/>
      <c r="B285" s="62"/>
      <c r="C285" s="34" t="s">
        <v>360</v>
      </c>
      <c r="D285" s="35"/>
      <c r="E285" s="35"/>
      <c r="F285" s="35"/>
      <c r="G285" s="16"/>
      <c r="H285" s="53"/>
      <c r="I285" s="16"/>
      <c r="J285" s="16"/>
      <c r="K285" s="16">
        <f t="shared" si="9"/>
        <v>0</v>
      </c>
      <c r="L285" s="16"/>
      <c r="M285" s="16"/>
      <c r="N285" s="16"/>
      <c r="O285" s="16"/>
      <c r="P285" s="16"/>
      <c r="Q285" s="16"/>
    </row>
    <row r="286" spans="1:17" x14ac:dyDescent="0.25">
      <c r="A286" s="47" t="s">
        <v>311</v>
      </c>
      <c r="B286" s="62"/>
      <c r="C286" s="47" t="s">
        <v>340</v>
      </c>
      <c r="D286" s="35"/>
      <c r="E286" s="35"/>
      <c r="F286" s="35"/>
      <c r="G286" s="16">
        <v>0</v>
      </c>
      <c r="H286" s="53">
        <v>12003212.210000001</v>
      </c>
      <c r="I286" s="16"/>
      <c r="J286" s="16"/>
      <c r="K286" s="16">
        <f t="shared" si="9"/>
        <v>12003212.210000001</v>
      </c>
      <c r="L286" s="16"/>
      <c r="M286" s="16" t="s">
        <v>154</v>
      </c>
      <c r="N286" s="16"/>
      <c r="O286" s="16"/>
      <c r="P286" s="16"/>
      <c r="Q286" s="16"/>
    </row>
    <row r="287" spans="1:17" x14ac:dyDescent="0.25">
      <c r="A287" s="47"/>
      <c r="B287" s="62"/>
      <c r="C287" s="47" t="s">
        <v>341</v>
      </c>
      <c r="D287" s="35">
        <v>15</v>
      </c>
      <c r="E287" s="35" t="s">
        <v>82</v>
      </c>
      <c r="F287" s="35" t="s">
        <v>148</v>
      </c>
      <c r="G287" s="16">
        <v>0</v>
      </c>
      <c r="H287" s="53">
        <v>2267549.9</v>
      </c>
      <c r="I287" s="16"/>
      <c r="J287" s="16"/>
      <c r="K287" s="16">
        <f t="shared" si="9"/>
        <v>2267549.9</v>
      </c>
      <c r="L287" s="16"/>
      <c r="M287" s="16" t="s">
        <v>154</v>
      </c>
      <c r="N287" s="16"/>
      <c r="O287" s="16"/>
      <c r="P287" s="16"/>
      <c r="Q287" s="16"/>
    </row>
    <row r="288" spans="1:17" x14ac:dyDescent="0.25">
      <c r="A288" s="47" t="s">
        <v>375</v>
      </c>
      <c r="B288" s="62"/>
      <c r="C288" s="47" t="s">
        <v>343</v>
      </c>
      <c r="D288" s="35">
        <v>1</v>
      </c>
      <c r="E288" s="35" t="s">
        <v>342</v>
      </c>
      <c r="F288" s="35"/>
      <c r="G288" s="16">
        <v>0</v>
      </c>
      <c r="H288" s="53">
        <v>6835940.4299999997</v>
      </c>
      <c r="I288" s="16"/>
      <c r="J288" s="16"/>
      <c r="K288" s="16">
        <f t="shared" si="9"/>
        <v>6835940.4299999997</v>
      </c>
      <c r="L288" s="16"/>
      <c r="M288" s="16" t="s">
        <v>45</v>
      </c>
      <c r="N288" s="16"/>
      <c r="O288" s="16"/>
      <c r="P288" s="16"/>
      <c r="Q288" s="16"/>
    </row>
    <row r="289" spans="1:17" x14ac:dyDescent="0.25">
      <c r="A289" s="47" t="s">
        <v>321</v>
      </c>
      <c r="B289" s="62"/>
      <c r="C289" s="47" t="s">
        <v>344</v>
      </c>
      <c r="D289" s="35">
        <v>2</v>
      </c>
      <c r="E289" s="35" t="s">
        <v>345</v>
      </c>
      <c r="F289" s="31" t="s">
        <v>76</v>
      </c>
      <c r="G289" s="16">
        <v>0</v>
      </c>
      <c r="H289" s="53">
        <v>7063943</v>
      </c>
      <c r="I289" s="16"/>
      <c r="J289" s="16"/>
      <c r="K289" s="16">
        <f t="shared" si="9"/>
        <v>7063943</v>
      </c>
      <c r="L289" s="16"/>
      <c r="M289" s="16" t="s">
        <v>45</v>
      </c>
      <c r="N289" s="16"/>
      <c r="O289" s="16"/>
      <c r="P289" s="16"/>
      <c r="Q289" s="16"/>
    </row>
    <row r="290" spans="1:17" x14ac:dyDescent="0.25">
      <c r="A290" s="47" t="s">
        <v>376</v>
      </c>
      <c r="B290" s="62"/>
      <c r="C290" s="47" t="s">
        <v>346</v>
      </c>
      <c r="D290" s="35">
        <v>2</v>
      </c>
      <c r="E290" s="35" t="s">
        <v>345</v>
      </c>
      <c r="F290" s="31" t="s">
        <v>76</v>
      </c>
      <c r="G290" s="16">
        <v>0</v>
      </c>
      <c r="H290" s="53">
        <v>4087652.58</v>
      </c>
      <c r="I290" s="16"/>
      <c r="J290" s="16"/>
      <c r="K290" s="16">
        <f t="shared" si="9"/>
        <v>4087652.58</v>
      </c>
      <c r="L290" s="16"/>
      <c r="M290" s="16" t="s">
        <v>45</v>
      </c>
      <c r="N290" s="16"/>
      <c r="O290" s="16"/>
      <c r="P290" s="16"/>
      <c r="Q290" s="16"/>
    </row>
    <row r="291" spans="1:17" x14ac:dyDescent="0.25">
      <c r="A291" s="47" t="s">
        <v>374</v>
      </c>
      <c r="B291" s="62"/>
      <c r="C291" s="47" t="s">
        <v>347</v>
      </c>
      <c r="D291" s="35">
        <v>23</v>
      </c>
      <c r="E291" s="35" t="s">
        <v>348</v>
      </c>
      <c r="F291" s="35" t="s">
        <v>349</v>
      </c>
      <c r="G291" s="16">
        <v>0</v>
      </c>
      <c r="H291" s="53">
        <v>925613.07000000007</v>
      </c>
      <c r="I291" s="16"/>
      <c r="J291" s="16"/>
      <c r="K291" s="16">
        <f t="shared" si="9"/>
        <v>925613.07000000007</v>
      </c>
      <c r="L291" s="16"/>
      <c r="M291" s="16" t="s">
        <v>45</v>
      </c>
      <c r="N291" s="16"/>
      <c r="O291" s="16"/>
      <c r="P291" s="16"/>
      <c r="Q291" s="16"/>
    </row>
    <row r="292" spans="1:17" x14ac:dyDescent="0.25">
      <c r="A292" s="33"/>
      <c r="B292" s="62"/>
      <c r="C292" s="33"/>
      <c r="D292" s="35"/>
      <c r="E292" s="35"/>
      <c r="F292" s="35"/>
      <c r="G292" s="16"/>
      <c r="H292" s="53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1:17" x14ac:dyDescent="0.25">
      <c r="A293" s="33" t="s">
        <v>312</v>
      </c>
      <c r="B293" s="62"/>
      <c r="C293" s="1" t="s">
        <v>157</v>
      </c>
      <c r="D293" s="9">
        <v>10</v>
      </c>
      <c r="E293" s="9" t="s">
        <v>132</v>
      </c>
      <c r="F293" s="9" t="s">
        <v>226</v>
      </c>
      <c r="G293" s="16"/>
      <c r="H293" s="53"/>
      <c r="I293" s="16"/>
      <c r="J293" s="16"/>
      <c r="K293" s="16"/>
      <c r="L293" s="16"/>
      <c r="M293" s="16"/>
      <c r="N293" s="16" t="s">
        <v>45</v>
      </c>
      <c r="O293" s="49">
        <v>7500000</v>
      </c>
      <c r="P293" s="16"/>
      <c r="Q293" s="16">
        <v>7500000</v>
      </c>
    </row>
    <row r="294" spans="1:17" x14ac:dyDescent="0.25">
      <c r="A294" s="33" t="s">
        <v>313</v>
      </c>
      <c r="B294" s="62"/>
      <c r="C294" s="1" t="s">
        <v>158</v>
      </c>
      <c r="D294" s="9">
        <v>27</v>
      </c>
      <c r="E294" s="9" t="s">
        <v>159</v>
      </c>
      <c r="F294" s="9" t="s">
        <v>227</v>
      </c>
      <c r="G294" s="16"/>
      <c r="H294" s="53"/>
      <c r="I294" s="16"/>
      <c r="J294" s="16"/>
      <c r="K294" s="16"/>
      <c r="L294" s="16"/>
      <c r="M294" s="16"/>
      <c r="N294" s="16" t="s">
        <v>45</v>
      </c>
      <c r="O294" s="49">
        <v>4649383</v>
      </c>
      <c r="P294" s="16"/>
      <c r="Q294" s="16">
        <v>5350617</v>
      </c>
    </row>
    <row r="295" spans="1:17" x14ac:dyDescent="0.25">
      <c r="A295" s="33" t="s">
        <v>311</v>
      </c>
      <c r="B295" s="62"/>
      <c r="C295" s="1" t="s">
        <v>160</v>
      </c>
      <c r="D295" s="9" t="s">
        <v>199</v>
      </c>
      <c r="E295" s="9" t="s">
        <v>161</v>
      </c>
      <c r="F295" s="9" t="s">
        <v>225</v>
      </c>
      <c r="G295" s="16"/>
      <c r="H295" s="53"/>
      <c r="I295" s="16"/>
      <c r="J295" s="16"/>
      <c r="K295" s="16"/>
      <c r="L295" s="16"/>
      <c r="M295" s="16"/>
      <c r="N295" s="16" t="s">
        <v>45</v>
      </c>
      <c r="O295" s="49">
        <v>15831648</v>
      </c>
      <c r="P295" s="16"/>
      <c r="Q295" s="16">
        <v>10000000</v>
      </c>
    </row>
    <row r="296" spans="1:17" x14ac:dyDescent="0.25">
      <c r="A296" s="33" t="s">
        <v>325</v>
      </c>
      <c r="B296" s="62"/>
      <c r="C296" s="1" t="s">
        <v>162</v>
      </c>
      <c r="D296" s="9">
        <v>19</v>
      </c>
      <c r="E296" s="9" t="s">
        <v>59</v>
      </c>
      <c r="F296" s="9" t="s">
        <v>228</v>
      </c>
      <c r="G296" s="16"/>
      <c r="H296" s="53"/>
      <c r="I296" s="16"/>
      <c r="J296" s="16"/>
      <c r="K296" s="16"/>
      <c r="L296" s="16"/>
      <c r="M296" s="16"/>
      <c r="N296" s="16" t="s">
        <v>154</v>
      </c>
      <c r="O296" s="16">
        <v>18000000</v>
      </c>
      <c r="P296" s="16"/>
      <c r="Q296" s="16"/>
    </row>
    <row r="297" spans="1:17" x14ac:dyDescent="0.25">
      <c r="A297" s="33" t="s">
        <v>314</v>
      </c>
      <c r="B297" s="62"/>
      <c r="C297" s="1" t="s">
        <v>163</v>
      </c>
      <c r="D297" s="9">
        <v>18</v>
      </c>
      <c r="E297" s="9" t="s">
        <v>164</v>
      </c>
      <c r="F297" s="9" t="s">
        <v>229</v>
      </c>
      <c r="G297" s="16"/>
      <c r="H297" s="53"/>
      <c r="I297" s="16"/>
      <c r="J297" s="16"/>
      <c r="K297" s="16"/>
      <c r="L297" s="16"/>
      <c r="M297" s="16"/>
      <c r="N297" s="16" t="s">
        <v>154</v>
      </c>
      <c r="O297" s="16">
        <v>8000000</v>
      </c>
      <c r="P297" s="16"/>
      <c r="Q297" s="16"/>
    </row>
    <row r="298" spans="1:17" x14ac:dyDescent="0.25">
      <c r="A298" s="33" t="s">
        <v>315</v>
      </c>
      <c r="B298" s="62"/>
      <c r="C298" s="1" t="s">
        <v>165</v>
      </c>
      <c r="D298" s="28">
        <v>2</v>
      </c>
      <c r="E298" s="9" t="s">
        <v>166</v>
      </c>
      <c r="F298" s="9" t="s">
        <v>230</v>
      </c>
      <c r="G298" s="16"/>
      <c r="H298" s="53"/>
      <c r="I298" s="16"/>
      <c r="J298" s="16"/>
      <c r="K298" s="16"/>
      <c r="L298" s="16"/>
      <c r="M298" s="16"/>
      <c r="N298" s="16" t="s">
        <v>154</v>
      </c>
      <c r="O298" s="16">
        <v>7000000</v>
      </c>
      <c r="P298" s="16"/>
      <c r="Q298" s="16"/>
    </row>
    <row r="299" spans="1:17" x14ac:dyDescent="0.25">
      <c r="A299" s="33" t="s">
        <v>316</v>
      </c>
      <c r="B299" s="62"/>
      <c r="C299" s="1" t="s">
        <v>167</v>
      </c>
      <c r="D299" s="28">
        <v>1</v>
      </c>
      <c r="E299" s="9" t="s">
        <v>168</v>
      </c>
      <c r="F299" s="9" t="s">
        <v>231</v>
      </c>
      <c r="G299" s="16"/>
      <c r="H299" s="53"/>
      <c r="I299" s="16"/>
      <c r="J299" s="16"/>
      <c r="K299" s="16"/>
      <c r="L299" s="16"/>
      <c r="M299" s="16"/>
      <c r="N299" s="16" t="s">
        <v>154</v>
      </c>
      <c r="O299" s="16">
        <v>9000000</v>
      </c>
      <c r="P299" s="16"/>
      <c r="Q299" s="16"/>
    </row>
    <row r="300" spans="1:17" x14ac:dyDescent="0.25">
      <c r="A300" s="33" t="s">
        <v>317</v>
      </c>
      <c r="B300" s="62"/>
      <c r="C300" s="1" t="s">
        <v>169</v>
      </c>
      <c r="D300" s="28">
        <v>32</v>
      </c>
      <c r="E300" s="9" t="s">
        <v>170</v>
      </c>
      <c r="F300" s="9" t="s">
        <v>232</v>
      </c>
      <c r="G300" s="16"/>
      <c r="H300" s="53"/>
      <c r="I300" s="16"/>
      <c r="J300" s="16"/>
      <c r="K300" s="16"/>
      <c r="L300" s="16"/>
      <c r="M300" s="16"/>
      <c r="N300" s="16" t="s">
        <v>154</v>
      </c>
      <c r="O300" s="16">
        <v>8000000</v>
      </c>
      <c r="P300" s="16"/>
      <c r="Q300" s="16"/>
    </row>
    <row r="301" spans="1:17" x14ac:dyDescent="0.25">
      <c r="A301" s="33" t="s">
        <v>318</v>
      </c>
      <c r="B301" s="62"/>
      <c r="C301" s="1" t="s">
        <v>171</v>
      </c>
      <c r="D301" s="28" t="s">
        <v>200</v>
      </c>
      <c r="E301" s="9" t="s">
        <v>172</v>
      </c>
      <c r="F301" s="9" t="s">
        <v>233</v>
      </c>
      <c r="G301" s="16"/>
      <c r="H301" s="53"/>
      <c r="I301" s="16"/>
      <c r="J301" s="16"/>
      <c r="K301" s="16"/>
      <c r="L301" s="16"/>
      <c r="M301" s="16"/>
      <c r="N301" s="16" t="s">
        <v>154</v>
      </c>
      <c r="O301" s="16">
        <v>4025000</v>
      </c>
      <c r="P301" s="16"/>
      <c r="Q301" s="16"/>
    </row>
    <row r="302" spans="1:17" x14ac:dyDescent="0.25">
      <c r="A302" s="33" t="s">
        <v>319</v>
      </c>
      <c r="B302" s="62"/>
      <c r="C302" s="1" t="s">
        <v>173</v>
      </c>
      <c r="D302" s="28">
        <v>26</v>
      </c>
      <c r="E302" s="9" t="s">
        <v>174</v>
      </c>
      <c r="F302" s="9" t="s">
        <v>234</v>
      </c>
      <c r="G302" s="16"/>
      <c r="H302" s="53"/>
      <c r="I302" s="16"/>
      <c r="J302" s="16"/>
      <c r="K302" s="16"/>
      <c r="L302" s="16"/>
      <c r="M302" s="16"/>
      <c r="N302" s="16" t="s">
        <v>154</v>
      </c>
      <c r="O302" s="16">
        <v>4000000</v>
      </c>
      <c r="P302" s="16"/>
      <c r="Q302" s="16"/>
    </row>
    <row r="303" spans="1:17" x14ac:dyDescent="0.25">
      <c r="A303" s="33" t="s">
        <v>320</v>
      </c>
      <c r="B303" s="62"/>
      <c r="C303" s="1" t="s">
        <v>175</v>
      </c>
      <c r="D303" s="28">
        <v>31</v>
      </c>
      <c r="E303" s="9" t="s">
        <v>134</v>
      </c>
      <c r="F303" s="9" t="s">
        <v>224</v>
      </c>
      <c r="G303" s="16"/>
      <c r="H303" s="53"/>
      <c r="I303" s="16"/>
      <c r="J303" s="16"/>
      <c r="K303" s="16"/>
      <c r="L303" s="16"/>
      <c r="M303" s="16"/>
      <c r="N303" s="16"/>
      <c r="O303" s="16"/>
      <c r="P303" s="16" t="s">
        <v>45</v>
      </c>
      <c r="Q303" s="16">
        <v>15000000</v>
      </c>
    </row>
    <row r="304" spans="1:17" x14ac:dyDescent="0.25">
      <c r="A304" s="33" t="s">
        <v>321</v>
      </c>
      <c r="B304" s="62"/>
      <c r="C304" s="1" t="s">
        <v>202</v>
      </c>
      <c r="D304" s="28">
        <v>22</v>
      </c>
      <c r="E304" s="9" t="s">
        <v>201</v>
      </c>
      <c r="F304" s="9" t="s">
        <v>235</v>
      </c>
      <c r="G304" s="16"/>
      <c r="H304" s="53"/>
      <c r="I304" s="16"/>
      <c r="J304" s="16"/>
      <c r="K304" s="16"/>
      <c r="L304" s="16"/>
      <c r="M304" s="16"/>
      <c r="N304" s="16"/>
      <c r="O304" s="16"/>
      <c r="P304" s="16" t="s">
        <v>45</v>
      </c>
      <c r="Q304" s="16">
        <v>25000000</v>
      </c>
    </row>
    <row r="305" spans="1:17" x14ac:dyDescent="0.25">
      <c r="A305" s="33" t="s">
        <v>322</v>
      </c>
      <c r="B305" s="62"/>
      <c r="C305" s="1" t="s">
        <v>203</v>
      </c>
      <c r="D305" s="28">
        <v>17</v>
      </c>
      <c r="E305" s="9" t="s">
        <v>82</v>
      </c>
      <c r="F305" s="9" t="s">
        <v>148</v>
      </c>
      <c r="G305" s="16"/>
      <c r="H305" s="53"/>
      <c r="I305" s="16"/>
      <c r="J305" s="16"/>
      <c r="K305" s="16"/>
      <c r="L305" s="16"/>
      <c r="M305" s="16"/>
      <c r="N305" s="16"/>
      <c r="O305" s="16"/>
      <c r="P305" s="16" t="s">
        <v>154</v>
      </c>
      <c r="Q305" s="16">
        <v>8000000</v>
      </c>
    </row>
    <row r="306" spans="1:17" x14ac:dyDescent="0.25">
      <c r="A306" s="33" t="s">
        <v>323</v>
      </c>
      <c r="B306" s="62"/>
      <c r="C306" s="1" t="s">
        <v>176</v>
      </c>
      <c r="D306" s="28" t="s">
        <v>197</v>
      </c>
      <c r="E306" s="9" t="s">
        <v>177</v>
      </c>
      <c r="F306" s="9" t="s">
        <v>236</v>
      </c>
      <c r="G306" s="16"/>
      <c r="H306" s="53"/>
      <c r="I306" s="16"/>
      <c r="J306" s="16"/>
      <c r="K306" s="16"/>
      <c r="L306" s="16"/>
      <c r="M306" s="16"/>
      <c r="N306" s="16"/>
      <c r="O306" s="16"/>
      <c r="P306" s="16" t="s">
        <v>154</v>
      </c>
      <c r="Q306" s="16">
        <v>20000000</v>
      </c>
    </row>
    <row r="307" spans="1:17" x14ac:dyDescent="0.25">
      <c r="A307" s="33" t="s">
        <v>324</v>
      </c>
      <c r="B307" s="62"/>
      <c r="C307" s="1" t="s">
        <v>178</v>
      </c>
      <c r="D307" s="9">
        <v>30</v>
      </c>
      <c r="E307" s="9" t="s">
        <v>179</v>
      </c>
      <c r="F307" s="9" t="s">
        <v>237</v>
      </c>
      <c r="G307" s="16"/>
      <c r="H307" s="53"/>
      <c r="I307" s="16"/>
      <c r="J307" s="16"/>
      <c r="K307" s="16"/>
      <c r="L307" s="16"/>
      <c r="M307" s="16"/>
      <c r="N307" s="16"/>
      <c r="O307" s="16"/>
      <c r="P307" s="16" t="s">
        <v>154</v>
      </c>
      <c r="Q307" s="16">
        <v>17000000</v>
      </c>
    </row>
    <row r="308" spans="1:17" x14ac:dyDescent="0.25">
      <c r="A308" s="33" t="s">
        <v>319</v>
      </c>
      <c r="B308" s="63"/>
      <c r="C308" s="1" t="s">
        <v>180</v>
      </c>
      <c r="D308" s="9">
        <v>26</v>
      </c>
      <c r="E308" s="9" t="s">
        <v>174</v>
      </c>
      <c r="F308" s="9" t="s">
        <v>234</v>
      </c>
      <c r="G308" s="16"/>
      <c r="H308" s="53"/>
      <c r="I308" s="16"/>
      <c r="J308" s="16"/>
      <c r="K308" s="16"/>
      <c r="L308" s="16"/>
      <c r="M308" s="16"/>
      <c r="N308" s="16"/>
      <c r="O308" s="16"/>
      <c r="P308" s="16" t="s">
        <v>154</v>
      </c>
      <c r="Q308" s="16">
        <v>16216000</v>
      </c>
    </row>
    <row r="309" spans="1:17" x14ac:dyDescent="0.25">
      <c r="A309" s="33"/>
      <c r="B309" s="33"/>
      <c r="C309" s="1"/>
      <c r="D309" s="9"/>
      <c r="E309" s="9"/>
      <c r="F309" s="9"/>
      <c r="G309" s="16"/>
      <c r="H309" s="53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1:17" x14ac:dyDescent="0.25">
      <c r="A310" s="33"/>
      <c r="B310" s="33"/>
      <c r="C310" s="1"/>
      <c r="D310" s="9"/>
      <c r="E310" s="9"/>
      <c r="F310" s="9"/>
      <c r="G310" s="16"/>
      <c r="H310" s="53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1:17" x14ac:dyDescent="0.25">
      <c r="A311" s="33"/>
      <c r="B311" s="33"/>
      <c r="C311" s="1"/>
      <c r="D311" s="9"/>
      <c r="E311" s="9"/>
      <c r="F311" s="9"/>
      <c r="G311" s="16"/>
      <c r="H311" s="53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1:17" x14ac:dyDescent="0.25">
      <c r="A312" s="33"/>
      <c r="B312" s="33"/>
      <c r="C312" s="1"/>
      <c r="D312" s="9"/>
      <c r="E312" s="9"/>
      <c r="F312" s="9"/>
      <c r="G312" s="16"/>
      <c r="H312" s="53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1:17" x14ac:dyDescent="0.25">
      <c r="A313" s="33"/>
      <c r="B313" s="33"/>
      <c r="C313" s="1"/>
      <c r="D313" s="9"/>
      <c r="E313" s="9"/>
      <c r="F313" s="9"/>
      <c r="G313" s="16"/>
      <c r="H313" s="53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1:17" s="5" customFormat="1" ht="15.75" thickBot="1" x14ac:dyDescent="0.3">
      <c r="A314" s="34"/>
      <c r="B314" s="37"/>
      <c r="C314" s="4" t="s">
        <v>181</v>
      </c>
      <c r="D314" s="10"/>
      <c r="E314" s="10"/>
      <c r="F314" s="10"/>
      <c r="G314" s="17">
        <f>SUM(G278:G313)</f>
        <v>64814602.82</v>
      </c>
      <c r="H314" s="54">
        <f>SUM(H278:H313)</f>
        <v>81281082.374099985</v>
      </c>
      <c r="I314" s="17">
        <v>0</v>
      </c>
      <c r="J314" s="17">
        <v>0</v>
      </c>
      <c r="K314" s="17">
        <f>SUM(K278:K313)</f>
        <v>81281082.374099985</v>
      </c>
      <c r="L314" s="17">
        <v>0</v>
      </c>
      <c r="M314" s="17"/>
      <c r="N314" s="17"/>
      <c r="O314" s="17">
        <v>108856648</v>
      </c>
      <c r="P314" s="17"/>
      <c r="Q314" s="17">
        <v>101216000</v>
      </c>
    </row>
    <row r="315" spans="1:17" x14ac:dyDescent="0.25">
      <c r="A315" s="33"/>
      <c r="B315" s="3"/>
      <c r="C315" s="21"/>
      <c r="D315" s="11"/>
      <c r="E315" s="11"/>
      <c r="F315" s="11"/>
      <c r="G315" s="18"/>
      <c r="H315" s="55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1:17" ht="15.75" thickBot="1" x14ac:dyDescent="0.3">
      <c r="A316" s="33"/>
      <c r="B316" s="36"/>
      <c r="C316" s="6" t="s">
        <v>182</v>
      </c>
      <c r="D316" s="12"/>
      <c r="E316" s="12"/>
      <c r="F316" s="12"/>
      <c r="G316" s="19">
        <f>I316+J316+K316</f>
        <v>170372626.36009997</v>
      </c>
      <c r="H316" s="54"/>
      <c r="I316" s="19">
        <v>0</v>
      </c>
      <c r="J316" s="19">
        <v>0</v>
      </c>
      <c r="K316" s="19">
        <f>K314+K263+K236+K204</f>
        <v>170372626.36009997</v>
      </c>
      <c r="L316" s="19">
        <v>0</v>
      </c>
      <c r="M316" s="19"/>
      <c r="N316" s="19"/>
      <c r="O316" s="19">
        <v>181056153</v>
      </c>
      <c r="P316" s="19">
        <v>0</v>
      </c>
      <c r="Q316" s="19">
        <v>198773370</v>
      </c>
    </row>
    <row r="318" spans="1:17" s="5" customFormat="1" x14ac:dyDescent="0.25">
      <c r="C318" s="5" t="s">
        <v>183</v>
      </c>
      <c r="D318" s="7"/>
      <c r="E318" s="7"/>
      <c r="F318" s="7"/>
      <c r="G318" s="14">
        <f>I318+J318+K318+L318</f>
        <v>200759788.36009997</v>
      </c>
      <c r="H318" s="51">
        <f>SUM(H88+H99+H204+H236+H263+H314)</f>
        <v>206105363.08209997</v>
      </c>
      <c r="I318" s="14">
        <v>0</v>
      </c>
      <c r="J318" s="14">
        <v>0</v>
      </c>
      <c r="K318" s="14">
        <f>K316+K154++K66+K21</f>
        <v>200759788.36009997</v>
      </c>
      <c r="L318" s="14"/>
      <c r="M318" s="14"/>
      <c r="N318" s="14"/>
      <c r="O318" s="14">
        <v>211770628</v>
      </c>
      <c r="P318" s="14">
        <v>0</v>
      </c>
      <c r="Q318" s="14">
        <v>227138572.16</v>
      </c>
    </row>
    <row r="319" spans="1:17" x14ac:dyDescent="0.25">
      <c r="C319" s="60" t="s">
        <v>0</v>
      </c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</row>
    <row r="320" spans="1:17" x14ac:dyDescent="0.25">
      <c r="C320" s="60" t="s">
        <v>337</v>
      </c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</row>
    <row r="321" spans="3:17" x14ac:dyDescent="0.25">
      <c r="C321" s="5"/>
      <c r="D321" s="7"/>
      <c r="E321" s="7"/>
      <c r="F321" s="7"/>
      <c r="G321" s="14"/>
      <c r="H321" s="51"/>
      <c r="I321" s="14"/>
      <c r="J321" s="14"/>
      <c r="K321" s="14"/>
      <c r="L321" s="14"/>
      <c r="M321" s="14"/>
      <c r="N321" s="14"/>
      <c r="O321" s="14"/>
      <c r="P321" s="14"/>
      <c r="Q321" s="14"/>
    </row>
    <row r="322" spans="3:17" x14ac:dyDescent="0.25">
      <c r="C322" s="2"/>
      <c r="D322" s="8"/>
      <c r="E322" s="8"/>
      <c r="F322" s="8"/>
      <c r="G322" s="59" t="s">
        <v>1</v>
      </c>
      <c r="H322" s="59"/>
      <c r="I322" s="59"/>
      <c r="J322" s="59"/>
      <c r="K322" s="59"/>
      <c r="L322" s="59"/>
      <c r="M322" s="15"/>
      <c r="N322" s="15"/>
      <c r="O322" s="15"/>
      <c r="P322" s="15"/>
      <c r="Q322" s="15"/>
    </row>
    <row r="323" spans="3:17" x14ac:dyDescent="0.25">
      <c r="C323" s="2" t="s">
        <v>2</v>
      </c>
      <c r="D323" s="8"/>
      <c r="E323" s="8"/>
      <c r="F323" s="8"/>
      <c r="G323" s="15" t="s">
        <v>3</v>
      </c>
      <c r="H323" s="52" t="s">
        <v>339</v>
      </c>
      <c r="I323" s="15" t="s">
        <v>4</v>
      </c>
      <c r="J323" s="15" t="s">
        <v>5</v>
      </c>
      <c r="K323" s="15"/>
      <c r="L323" s="15" t="s">
        <v>6</v>
      </c>
      <c r="M323" s="15" t="s">
        <v>7</v>
      </c>
      <c r="N323" s="15" t="s">
        <v>7</v>
      </c>
      <c r="O323" s="15" t="s">
        <v>8</v>
      </c>
      <c r="P323" s="15" t="s">
        <v>7</v>
      </c>
      <c r="Q323" s="15" t="s">
        <v>8</v>
      </c>
    </row>
    <row r="324" spans="3:17" x14ac:dyDescent="0.25">
      <c r="C324" s="2"/>
      <c r="D324" s="8"/>
      <c r="E324" s="8"/>
      <c r="F324" s="8"/>
      <c r="G324" s="15" t="s">
        <v>8</v>
      </c>
      <c r="H324" s="52" t="s">
        <v>8</v>
      </c>
      <c r="I324" s="15" t="s">
        <v>9</v>
      </c>
      <c r="J324" s="15"/>
      <c r="K324" s="15"/>
      <c r="L324" s="15"/>
      <c r="M324" s="15"/>
      <c r="N324" s="15"/>
      <c r="O324" s="15"/>
      <c r="P324" s="15"/>
      <c r="Q324" s="15"/>
    </row>
    <row r="325" spans="3:17" x14ac:dyDescent="0.25">
      <c r="C325" s="2" t="s">
        <v>10</v>
      </c>
      <c r="D325" s="8" t="s">
        <v>11</v>
      </c>
      <c r="E325" s="8" t="s">
        <v>12</v>
      </c>
      <c r="F325" s="8" t="s">
        <v>13</v>
      </c>
      <c r="G325" s="15" t="s">
        <v>14</v>
      </c>
      <c r="H325" s="52" t="s">
        <v>14</v>
      </c>
      <c r="I325" s="15"/>
      <c r="J325" s="15" t="s">
        <v>15</v>
      </c>
      <c r="K325" s="15" t="s">
        <v>16</v>
      </c>
      <c r="L325" s="15" t="s">
        <v>17</v>
      </c>
      <c r="M325" s="15" t="s">
        <v>18</v>
      </c>
      <c r="N325" s="15" t="s">
        <v>18</v>
      </c>
      <c r="O325" s="15" t="s">
        <v>19</v>
      </c>
      <c r="P325" s="15" t="s">
        <v>18</v>
      </c>
      <c r="Q325" s="15" t="s">
        <v>20</v>
      </c>
    </row>
    <row r="326" spans="3:17" x14ac:dyDescent="0.25">
      <c r="C326" s="1"/>
      <c r="D326" s="9"/>
      <c r="E326" s="9"/>
      <c r="F326" s="9"/>
      <c r="G326" s="16"/>
      <c r="H326" s="53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3:17" x14ac:dyDescent="0.25">
      <c r="C327" s="2" t="s">
        <v>184</v>
      </c>
      <c r="D327" s="9"/>
      <c r="E327" s="9"/>
      <c r="F327" s="9"/>
      <c r="G327" s="16"/>
      <c r="H327" s="53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3:17" x14ac:dyDescent="0.25">
      <c r="C328" s="2"/>
      <c r="D328" s="9"/>
      <c r="E328" s="9"/>
      <c r="F328" s="9"/>
      <c r="G328" s="16"/>
      <c r="H328" s="53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3:17" x14ac:dyDescent="0.25">
      <c r="C329" s="2" t="s">
        <v>185</v>
      </c>
      <c r="D329" s="9"/>
      <c r="E329" s="9"/>
      <c r="F329" s="9"/>
      <c r="G329" s="16"/>
      <c r="H329" s="53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3:17" x14ac:dyDescent="0.25">
      <c r="C330" s="1"/>
      <c r="D330" s="9"/>
      <c r="E330" s="9"/>
      <c r="F330" s="9"/>
      <c r="G330" s="16"/>
      <c r="H330" s="53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3:17" x14ac:dyDescent="0.25">
      <c r="C331" s="1" t="s">
        <v>186</v>
      </c>
      <c r="D331" s="9"/>
      <c r="E331" s="9"/>
      <c r="F331" s="9"/>
      <c r="G331" s="16">
        <v>144524362.53999999</v>
      </c>
      <c r="H331" s="53">
        <f>H291+H290+H289+H288+H279+H248+H246+H245+H243+H242+H225+H224+H223+H220+H219+H218+H217+H204+H96+H95+H94+H93+H92+H85+H226</f>
        <v>146109363.08209997</v>
      </c>
      <c r="I331" s="16"/>
      <c r="J331" s="16"/>
      <c r="K331" s="16">
        <f>H331</f>
        <v>146109363.08209997</v>
      </c>
      <c r="L331" s="16"/>
      <c r="M331" s="16"/>
      <c r="N331" s="16"/>
      <c r="O331" s="16">
        <f>O295+O294+O293+O263+O236+O204+O140+O129+O283</f>
        <v>154667459.96000001</v>
      </c>
      <c r="P331" s="16"/>
      <c r="Q331" s="16">
        <f>Q304+Q303+Q263+Q236+Q204+Q140+Q99</f>
        <v>165072572.16</v>
      </c>
    </row>
    <row r="332" spans="3:17" x14ac:dyDescent="0.25">
      <c r="C332" s="1" t="s">
        <v>187</v>
      </c>
      <c r="D332" s="9"/>
      <c r="E332" s="9"/>
      <c r="F332" s="9"/>
      <c r="G332" s="16"/>
      <c r="H332" s="53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3:17" x14ac:dyDescent="0.25">
      <c r="C333" s="1" t="s">
        <v>188</v>
      </c>
      <c r="D333" s="9"/>
      <c r="E333" s="9"/>
      <c r="F333" s="9"/>
      <c r="G333" s="16">
        <f>K333</f>
        <v>55000000</v>
      </c>
      <c r="H333" s="53">
        <f>H286+H284+H283+H282+H281+H280+H287</f>
        <v>55000000</v>
      </c>
      <c r="I333" s="16"/>
      <c r="J333" s="16"/>
      <c r="K333" s="16">
        <f t="shared" ref="K333:K334" si="10">H333</f>
        <v>55000000</v>
      </c>
      <c r="L333" s="16"/>
      <c r="M333" s="16"/>
      <c r="N333" s="16"/>
      <c r="O333" s="16">
        <f>O302+O301+O300+O299+O298+O297+O296</f>
        <v>58025000</v>
      </c>
      <c r="P333" s="16"/>
      <c r="Q333" s="16">
        <f>Q308+Q307+Q306+Q305</f>
        <v>61216000</v>
      </c>
    </row>
    <row r="334" spans="3:17" x14ac:dyDescent="0.25">
      <c r="C334" s="1" t="s">
        <v>367</v>
      </c>
      <c r="D334" s="9"/>
      <c r="E334" s="9"/>
      <c r="F334" s="9"/>
      <c r="G334" s="16">
        <v>0</v>
      </c>
      <c r="H334" s="53">
        <f>H86</f>
        <v>4996000</v>
      </c>
      <c r="I334" s="16"/>
      <c r="J334" s="16"/>
      <c r="K334" s="16">
        <f t="shared" si="10"/>
        <v>4996000</v>
      </c>
      <c r="L334" s="16"/>
      <c r="M334" s="16"/>
      <c r="N334" s="16"/>
      <c r="O334" s="16"/>
      <c r="P334" s="16"/>
      <c r="Q334" s="16"/>
    </row>
    <row r="335" spans="3:17" s="5" customFormat="1" ht="15.75" thickBot="1" x14ac:dyDescent="0.3">
      <c r="C335" s="4" t="s">
        <v>189</v>
      </c>
      <c r="D335" s="10"/>
      <c r="E335" s="10"/>
      <c r="F335" s="10"/>
      <c r="G335" s="17">
        <f>G331+G333</f>
        <v>199524362.53999999</v>
      </c>
      <c r="H335" s="54">
        <f>SUM(H331:H334)</f>
        <v>206105363.08209997</v>
      </c>
      <c r="I335" s="17"/>
      <c r="J335" s="17"/>
      <c r="K335" s="17">
        <f>SUM(K331:K334)</f>
        <v>206105363.08209997</v>
      </c>
      <c r="L335" s="17"/>
      <c r="M335" s="17"/>
      <c r="N335" s="17"/>
      <c r="O335" s="17">
        <v>210920628</v>
      </c>
      <c r="P335" s="17"/>
      <c r="Q335" s="17">
        <v>226288572.16</v>
      </c>
    </row>
    <row r="336" spans="3:17" x14ac:dyDescent="0.25">
      <c r="C336" s="3"/>
      <c r="D336" s="11"/>
      <c r="E336" s="11"/>
      <c r="F336" s="11"/>
      <c r="G336" s="18"/>
      <c r="H336" s="55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3:17" x14ac:dyDescent="0.25">
      <c r="C337" s="1"/>
      <c r="D337" s="9"/>
      <c r="E337" s="9"/>
      <c r="F337" s="9"/>
      <c r="G337" s="16"/>
      <c r="H337" s="53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3:17" ht="15.75" thickBot="1" x14ac:dyDescent="0.3">
      <c r="C338" s="24" t="s">
        <v>190</v>
      </c>
      <c r="D338" s="22"/>
      <c r="E338" s="22"/>
      <c r="F338" s="22"/>
      <c r="G338" s="23">
        <f>L338</f>
        <v>0</v>
      </c>
      <c r="H338" s="57"/>
      <c r="I338" s="23"/>
      <c r="J338" s="23">
        <v>0</v>
      </c>
      <c r="K338" s="23"/>
      <c r="L338" s="23"/>
      <c r="M338" s="23"/>
      <c r="N338" s="23"/>
      <c r="O338" s="23">
        <v>850000</v>
      </c>
      <c r="P338" s="23"/>
      <c r="Q338" s="23">
        <v>850000</v>
      </c>
    </row>
    <row r="339" spans="3:17" x14ac:dyDescent="0.25">
      <c r="C339" s="3"/>
      <c r="D339" s="11"/>
      <c r="E339" s="11"/>
      <c r="F339" s="11"/>
      <c r="G339" s="18"/>
      <c r="H339" s="55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3:17" x14ac:dyDescent="0.25">
      <c r="C340" s="1" t="s">
        <v>191</v>
      </c>
      <c r="D340" s="9"/>
      <c r="E340" s="9"/>
      <c r="F340" s="9"/>
      <c r="G340" s="16">
        <v>850000</v>
      </c>
      <c r="H340" s="53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3:17" x14ac:dyDescent="0.25">
      <c r="C341" s="1"/>
      <c r="D341" s="9"/>
      <c r="E341" s="9"/>
      <c r="F341" s="9"/>
      <c r="G341" s="16"/>
      <c r="H341" s="53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3:17" x14ac:dyDescent="0.25">
      <c r="C342" s="1"/>
      <c r="D342" s="9"/>
      <c r="E342" s="9"/>
      <c r="F342" s="9"/>
      <c r="G342" s="16"/>
      <c r="H342" s="53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3:17" s="5" customFormat="1" ht="15.75" thickBot="1" x14ac:dyDescent="0.3">
      <c r="C343" s="25" t="s">
        <v>192</v>
      </c>
      <c r="D343" s="26"/>
      <c r="E343" s="26"/>
      <c r="F343" s="26"/>
      <c r="G343" s="27">
        <f>G335+G340</f>
        <v>200374362.53999999</v>
      </c>
      <c r="H343" s="54">
        <f>H335</f>
        <v>206105363.08209997</v>
      </c>
      <c r="I343" s="27"/>
      <c r="J343" s="27"/>
      <c r="K343" s="27">
        <f>K335</f>
        <v>206105363.08209997</v>
      </c>
      <c r="L343" s="27">
        <f>L338</f>
        <v>0</v>
      </c>
      <c r="M343" s="27"/>
      <c r="N343" s="27"/>
      <c r="O343" s="27">
        <v>211770628</v>
      </c>
      <c r="P343" s="27"/>
      <c r="Q343" s="27">
        <v>227138572.16</v>
      </c>
    </row>
    <row r="345" spans="3:17" x14ac:dyDescent="0.25">
      <c r="F345" s="13" t="s">
        <v>193</v>
      </c>
      <c r="G345" s="20">
        <v>149692000</v>
      </c>
      <c r="H345" s="58">
        <f>H331-H346</f>
        <v>149692000.08209997</v>
      </c>
      <c r="O345" s="20">
        <f>O331-O346</f>
        <v>158424999.96000001</v>
      </c>
      <c r="Q345" s="20">
        <v>170989000</v>
      </c>
    </row>
    <row r="346" spans="3:17" x14ac:dyDescent="0.25">
      <c r="F346" s="13" t="s">
        <v>194</v>
      </c>
      <c r="G346" s="20">
        <v>-5167637</v>
      </c>
      <c r="H346" s="58">
        <f>-3582637</f>
        <v>-3582637</v>
      </c>
      <c r="I346" s="50">
        <f>-3582637</f>
        <v>-3582637</v>
      </c>
      <c r="O346" s="20">
        <f>-5529372+1771832</f>
        <v>-3757540</v>
      </c>
      <c r="Q346" s="20">
        <v>-5916428</v>
      </c>
    </row>
    <row r="348" spans="3:17" x14ac:dyDescent="0.25">
      <c r="F348" s="7" t="s">
        <v>195</v>
      </c>
      <c r="G348" s="14">
        <v>144524362.53999999</v>
      </c>
      <c r="H348" s="51">
        <v>147129124</v>
      </c>
      <c r="I348" s="14"/>
      <c r="J348" s="14"/>
      <c r="K348" s="14"/>
      <c r="L348" s="14"/>
      <c r="M348" s="14"/>
      <c r="N348" s="14"/>
      <c r="O348" s="14">
        <f>152895628+1771832</f>
        <v>154667460</v>
      </c>
      <c r="P348" s="14"/>
      <c r="Q348" s="14">
        <v>165072572</v>
      </c>
    </row>
  </sheetData>
  <mergeCells count="26">
    <mergeCell ref="B92:B97"/>
    <mergeCell ref="B170:B202"/>
    <mergeCell ref="B217:B233"/>
    <mergeCell ref="B242:B261"/>
    <mergeCell ref="B279:B308"/>
    <mergeCell ref="C156:Q156"/>
    <mergeCell ref="C1:Q1"/>
    <mergeCell ref="C2:Q2"/>
    <mergeCell ref="C39:Q39"/>
    <mergeCell ref="C40:Q40"/>
    <mergeCell ref="G4:L4"/>
    <mergeCell ref="G42:L42"/>
    <mergeCell ref="C109:Q109"/>
    <mergeCell ref="C110:Q110"/>
    <mergeCell ref="G112:L112"/>
    <mergeCell ref="C155:Q155"/>
    <mergeCell ref="G267:L267"/>
    <mergeCell ref="C319:Q319"/>
    <mergeCell ref="C320:Q320"/>
    <mergeCell ref="G322:L322"/>
    <mergeCell ref="G158:L158"/>
    <mergeCell ref="C205:Q205"/>
    <mergeCell ref="C206:Q206"/>
    <mergeCell ref="G208:L208"/>
    <mergeCell ref="C264:Q264"/>
    <mergeCell ref="C265:Q265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5" manualBreakCount="5">
    <brk id="38" max="16383" man="1"/>
    <brk id="108" max="16383" man="1"/>
    <brk id="204" max="16383" man="1"/>
    <brk id="266" max="16383" man="1"/>
    <brk id="31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Fourie</dc:creator>
  <cp:lastModifiedBy>Thembi Lebusa</cp:lastModifiedBy>
  <cp:lastPrinted>2019-05-09T11:02:31Z</cp:lastPrinted>
  <dcterms:created xsi:type="dcterms:W3CDTF">2019-03-19T05:36:55Z</dcterms:created>
  <dcterms:modified xsi:type="dcterms:W3CDTF">2020-10-05T11:46:19Z</dcterms:modified>
</cp:coreProperties>
</file>